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EsteLivro" showPivotChartFilter="1"/>
  <bookViews>
    <workbookView xWindow="-4515" yWindow="1290" windowWidth="19905" windowHeight="7230" firstSheet="1" activeTab="15"/>
  </bookViews>
  <sheets>
    <sheet name="Índice" sheetId="11" r:id="rId1"/>
    <sheet name="Tabela 1" sheetId="9" r:id="rId2"/>
    <sheet name="Tabela 2" sheetId="12" r:id="rId3"/>
    <sheet name="Tabela 3" sheetId="13" r:id="rId4"/>
    <sheet name="Tabela 4" sheetId="75" r:id="rId5"/>
    <sheet name="Tabela 5" sheetId="14" r:id="rId6"/>
    <sheet name="Tabela 6" sheetId="15" r:id="rId7"/>
    <sheet name="Tabela 7" sheetId="20" r:id="rId8"/>
    <sheet name="Tabela 8" sheetId="21" r:id="rId9"/>
    <sheet name="Tabela 9" sheetId="19" r:id="rId10"/>
    <sheet name="Tabela 10" sheetId="22" r:id="rId11"/>
    <sheet name="Tabela 11" sheetId="23" r:id="rId12"/>
    <sheet name="Tabela 12" sheetId="24" r:id="rId13"/>
    <sheet name="Tabela 13" sheetId="18" r:id="rId14"/>
    <sheet name="Tabela 14" sheetId="25" r:id="rId15"/>
    <sheet name="Tabela 15" sheetId="26" r:id="rId16"/>
    <sheet name="Tabela 16" sheetId="27" r:id="rId17"/>
    <sheet name="Tabela 17" sheetId="17" r:id="rId18"/>
    <sheet name="Tabela 18" sheetId="28" r:id="rId19"/>
    <sheet name="Tabela 19" sheetId="29" r:id="rId20"/>
    <sheet name="Tabela 20" sheetId="30" r:id="rId21"/>
    <sheet name="Tabela 21" sheetId="31" r:id="rId22"/>
    <sheet name="Tabela 22" sheetId="32" r:id="rId23"/>
    <sheet name="Tabela 23" sheetId="16" r:id="rId24"/>
    <sheet name="Tabela 24" sheetId="33" r:id="rId25"/>
    <sheet name="Tabela 25" sheetId="34" r:id="rId26"/>
    <sheet name="Tabela 26" sheetId="35" r:id="rId27"/>
    <sheet name="Tabela 27" sheetId="36" r:id="rId28"/>
    <sheet name="Tabela 28" sheetId="37" r:id="rId29"/>
    <sheet name="Tabela 29" sheetId="38" r:id="rId30"/>
    <sheet name="Tabela 30" sheetId="79" r:id="rId31"/>
    <sheet name="Tabela 31" sheetId="39" r:id="rId32"/>
    <sheet name="Tabela 32" sheetId="70" r:id="rId33"/>
    <sheet name="Tabela 33" sheetId="40" r:id="rId34"/>
    <sheet name="Tabela 34" sheetId="41" r:id="rId35"/>
    <sheet name="Tabela 35" sheetId="73" r:id="rId36"/>
    <sheet name="Tabela 36" sheetId="74" r:id="rId37"/>
    <sheet name="Tabela 37" sheetId="42" r:id="rId38"/>
    <sheet name="Tabela 38" sheetId="43" r:id="rId39"/>
    <sheet name="Tabela 39" sheetId="44" r:id="rId40"/>
    <sheet name="Tabela 40" sheetId="45" r:id="rId41"/>
    <sheet name="Tabela 41" sheetId="46" r:id="rId42"/>
    <sheet name="Tabela 42" sheetId="47" r:id="rId43"/>
    <sheet name="Tabela 43" sheetId="77" r:id="rId44"/>
    <sheet name="Tabela 44" sheetId="48" r:id="rId45"/>
    <sheet name="Tabela 45" sheetId="78" r:id="rId46"/>
    <sheet name="Tabela 46" sheetId="49" r:id="rId47"/>
    <sheet name="Tabela 47" sheetId="50" r:id="rId48"/>
    <sheet name="Tabela 48" sheetId="51" r:id="rId49"/>
    <sheet name="Tabela 49" sheetId="52" r:id="rId50"/>
    <sheet name="Tabela 50" sheetId="53" r:id="rId51"/>
    <sheet name="Tabela 51" sheetId="54" r:id="rId52"/>
    <sheet name="Tabela 52" sheetId="55" r:id="rId53"/>
    <sheet name="Tabela 53" sheetId="56" r:id="rId54"/>
    <sheet name="Tabela 54" sheetId="57" r:id="rId55"/>
    <sheet name="Tabela 55" sheetId="58" r:id="rId56"/>
    <sheet name="Tabela 56" sheetId="59" r:id="rId57"/>
    <sheet name="Tabela 57" sheetId="60" r:id="rId58"/>
    <sheet name="Tabela 58" sheetId="61" r:id="rId59"/>
    <sheet name="Tabela 59" sheetId="62" r:id="rId60"/>
    <sheet name="Tabela 60" sheetId="63" r:id="rId61"/>
    <sheet name="Tabela 61" sheetId="64" r:id="rId62"/>
    <sheet name="Tabela 62" sheetId="65" r:id="rId63"/>
    <sheet name="Tabela 63" sheetId="76" r:id="rId64"/>
    <sheet name="Tabela 64" sheetId="66" r:id="rId65"/>
    <sheet name="Tabela 65" sheetId="67" r:id="rId66"/>
    <sheet name="Tabela 66" sheetId="68" r:id="rId67"/>
    <sheet name="Folha1" sheetId="69" r:id="rId68"/>
  </sheets>
  <definedNames>
    <definedName name="_xlnm.Print_Area" localSheetId="31">'Tabela 31'!$A$1:$F$32</definedName>
    <definedName name="_xlnm.Print_Area" localSheetId="51">'Tabela 51'!$A$1:$L$27</definedName>
  </definedNames>
  <calcPr calcId="125725"/>
</workbook>
</file>

<file path=xl/calcChain.xml><?xml version="1.0" encoding="utf-8"?>
<calcChain xmlns="http://schemas.openxmlformats.org/spreadsheetml/2006/main">
  <c r="F11" i="65"/>
  <c r="D11"/>
  <c r="F9"/>
  <c r="E13" i="76" l="1"/>
  <c r="F10"/>
  <c r="E10"/>
  <c r="D10"/>
  <c r="C10"/>
  <c r="I15" i="53"/>
  <c r="F15"/>
  <c r="K10"/>
  <c r="C8"/>
  <c r="K15"/>
  <c r="K14"/>
  <c r="K13"/>
  <c r="K12"/>
  <c r="K11"/>
  <c r="K9"/>
  <c r="K8"/>
  <c r="K7"/>
  <c r="K6"/>
  <c r="K8" i="61"/>
  <c r="B12" i="59"/>
  <c r="F26" i="66"/>
  <c r="F23"/>
  <c r="F20"/>
  <c r="F17"/>
  <c r="F14"/>
  <c r="F11"/>
  <c r="F8"/>
  <c r="F7" i="76"/>
  <c r="F22" i="51"/>
  <c r="F19"/>
  <c r="F16"/>
  <c r="F13"/>
  <c r="F10"/>
  <c r="F7"/>
  <c r="E7" i="70"/>
  <c r="F13" i="79"/>
  <c r="F10"/>
  <c r="F7"/>
  <c r="F7" i="23"/>
  <c r="F6"/>
  <c r="F16" i="21"/>
  <c r="F15"/>
  <c r="F12"/>
  <c r="F11"/>
  <c r="F8"/>
  <c r="F7"/>
  <c r="F16" i="20"/>
  <c r="F15"/>
  <c r="F12"/>
  <c r="F11"/>
  <c r="F8"/>
  <c r="F7"/>
  <c r="J13" i="15"/>
  <c r="J10"/>
  <c r="J7"/>
  <c r="F30" i="14"/>
  <c r="F29"/>
  <c r="F26"/>
  <c r="F25"/>
  <c r="F22"/>
  <c r="F21"/>
  <c r="F17"/>
  <c r="F16"/>
  <c r="F13"/>
  <c r="F12"/>
  <c r="F9"/>
  <c r="F8"/>
  <c r="E6" i="75"/>
  <c r="F10" i="13"/>
  <c r="F7"/>
  <c r="F13" i="76"/>
  <c r="D13"/>
  <c r="C13"/>
  <c r="E12"/>
  <c r="D12"/>
  <c r="C12"/>
  <c r="B12"/>
  <c r="E7"/>
  <c r="D7"/>
  <c r="C7"/>
  <c r="D21" i="65" l="1"/>
  <c r="D17"/>
  <c r="D16"/>
  <c r="D15"/>
  <c r="D14"/>
  <c r="D13"/>
  <c r="B11"/>
  <c r="C22"/>
  <c r="C21"/>
  <c r="C20"/>
  <c r="C11"/>
  <c r="B18"/>
  <c r="B21" s="1"/>
  <c r="C18"/>
  <c r="E18"/>
  <c r="G18"/>
  <c r="G20" s="1"/>
  <c r="E11"/>
  <c r="E22" s="1"/>
  <c r="F22" s="1"/>
  <c r="D10"/>
  <c r="D9"/>
  <c r="D8"/>
  <c r="D6"/>
  <c r="F17"/>
  <c r="F16"/>
  <c r="F15"/>
  <c r="F14"/>
  <c r="F13"/>
  <c r="F10"/>
  <c r="F8"/>
  <c r="F6"/>
  <c r="G11"/>
  <c r="E21"/>
  <c r="E20"/>
  <c r="F20" s="1"/>
  <c r="H17"/>
  <c r="H16"/>
  <c r="H15"/>
  <c r="H14"/>
  <c r="H13"/>
  <c r="H10"/>
  <c r="H9"/>
  <c r="H8"/>
  <c r="H6"/>
  <c r="I31" i="61"/>
  <c r="I30"/>
  <c r="I25"/>
  <c r="I24"/>
  <c r="I20"/>
  <c r="I19"/>
  <c r="I15"/>
  <c r="I11"/>
  <c r="D8" i="53"/>
  <c r="D30" i="61"/>
  <c r="F30" s="1"/>
  <c r="D24"/>
  <c r="F24" s="1"/>
  <c r="F19"/>
  <c r="F8"/>
  <c r="E19"/>
  <c r="B30"/>
  <c r="B24"/>
  <c r="D19"/>
  <c r="B19"/>
  <c r="D15"/>
  <c r="B15"/>
  <c r="F15" s="1"/>
  <c r="D11"/>
  <c r="B11"/>
  <c r="I8"/>
  <c r="D8"/>
  <c r="B8"/>
  <c r="E13" i="60"/>
  <c r="E7"/>
  <c r="C13"/>
  <c r="J10"/>
  <c r="G10"/>
  <c r="D10"/>
  <c r="J16"/>
  <c r="G16"/>
  <c r="D16"/>
  <c r="J17"/>
  <c r="G17"/>
  <c r="B17"/>
  <c r="B16"/>
  <c r="F16" s="1"/>
  <c r="L10"/>
  <c r="B10"/>
  <c r="L16"/>
  <c r="L15"/>
  <c r="L14"/>
  <c r="L13"/>
  <c r="L12"/>
  <c r="L9"/>
  <c r="L8"/>
  <c r="L7"/>
  <c r="I15"/>
  <c r="I14"/>
  <c r="I13"/>
  <c r="I12"/>
  <c r="I9"/>
  <c r="I8"/>
  <c r="I7"/>
  <c r="F15"/>
  <c r="F14"/>
  <c r="F13"/>
  <c r="F12"/>
  <c r="F9"/>
  <c r="F8"/>
  <c r="F7"/>
  <c r="E14"/>
  <c r="E12"/>
  <c r="I20" i="59"/>
  <c r="I19"/>
  <c r="I18"/>
  <c r="I17"/>
  <c r="I16"/>
  <c r="I14"/>
  <c r="I13"/>
  <c r="I12"/>
  <c r="I11"/>
  <c r="I9"/>
  <c r="I8"/>
  <c r="I7"/>
  <c r="F19"/>
  <c r="F18"/>
  <c r="F17"/>
  <c r="F16"/>
  <c r="F14"/>
  <c r="F13"/>
  <c r="F12"/>
  <c r="F11"/>
  <c r="F8"/>
  <c r="F7"/>
  <c r="G9"/>
  <c r="G14"/>
  <c r="G19"/>
  <c r="D19"/>
  <c r="D14"/>
  <c r="D9"/>
  <c r="B19"/>
  <c r="B14"/>
  <c r="B9"/>
  <c r="F9" s="1"/>
  <c r="D20" i="65" l="1"/>
  <c r="D18"/>
  <c r="H11"/>
  <c r="F11" i="61"/>
  <c r="B20" i="65"/>
  <c r="F21"/>
  <c r="F18"/>
  <c r="H18"/>
  <c r="G21"/>
  <c r="H21" s="1"/>
  <c r="H20"/>
  <c r="B22"/>
  <c r="D22" s="1"/>
  <c r="G22"/>
  <c r="H22" s="1"/>
  <c r="E30" i="61"/>
  <c r="E24"/>
  <c r="D25"/>
  <c r="B31"/>
  <c r="B20"/>
  <c r="C11" s="1"/>
  <c r="D20"/>
  <c r="E15" i="60"/>
  <c r="I16"/>
  <c r="D17"/>
  <c r="F17" s="1"/>
  <c r="E9"/>
  <c r="E8"/>
  <c r="I10"/>
  <c r="L17"/>
  <c r="F10"/>
  <c r="C15"/>
  <c r="C14"/>
  <c r="C12"/>
  <c r="C9"/>
  <c r="C7"/>
  <c r="H14" i="59"/>
  <c r="G20"/>
  <c r="D20"/>
  <c r="E9" s="1"/>
  <c r="B20"/>
  <c r="F20" s="1"/>
  <c r="F31" i="61" l="1"/>
  <c r="C31"/>
  <c r="C15"/>
  <c r="C24"/>
  <c r="B25"/>
  <c r="C25" s="1"/>
  <c r="C30"/>
  <c r="C19"/>
  <c r="F20"/>
  <c r="C8"/>
  <c r="F25"/>
  <c r="E25"/>
  <c r="D31"/>
  <c r="E15"/>
  <c r="E8"/>
  <c r="E11"/>
  <c r="I17" i="60"/>
  <c r="H17" i="59"/>
  <c r="H7"/>
  <c r="H18"/>
  <c r="H8"/>
  <c r="H12"/>
  <c r="H11"/>
  <c r="H13"/>
  <c r="H16"/>
  <c r="H19"/>
  <c r="H9"/>
  <c r="E19"/>
  <c r="E14"/>
  <c r="E7"/>
  <c r="C17"/>
  <c r="C7"/>
  <c r="C16"/>
  <c r="E18"/>
  <c r="E11"/>
  <c r="E12"/>
  <c r="E13"/>
  <c r="E16"/>
  <c r="E17"/>
  <c r="E8"/>
  <c r="C9"/>
  <c r="C19"/>
  <c r="C14"/>
  <c r="C18"/>
  <c r="C13"/>
  <c r="C12"/>
  <c r="C11"/>
  <c r="C8"/>
  <c r="E31" i="61" l="1"/>
  <c r="B14" i="58" l="1"/>
  <c r="H14"/>
  <c r="H13"/>
  <c r="H12"/>
  <c r="H11"/>
  <c r="H9"/>
  <c r="H8"/>
  <c r="H7"/>
  <c r="F14"/>
  <c r="F13"/>
  <c r="F12"/>
  <c r="F11"/>
  <c r="F9"/>
  <c r="F8"/>
  <c r="F7"/>
  <c r="D12"/>
  <c r="D11"/>
  <c r="D8"/>
  <c r="D7"/>
  <c r="G13"/>
  <c r="E13"/>
  <c r="C13"/>
  <c r="B13"/>
  <c r="G9"/>
  <c r="E9"/>
  <c r="C9"/>
  <c r="B9"/>
  <c r="H13" i="57"/>
  <c r="F13"/>
  <c r="H9"/>
  <c r="F9"/>
  <c r="D20"/>
  <c r="D19"/>
  <c r="D13"/>
  <c r="D9"/>
  <c r="D7"/>
  <c r="G19"/>
  <c r="E19"/>
  <c r="C19"/>
  <c r="B19"/>
  <c r="G13"/>
  <c r="E13"/>
  <c r="C13"/>
  <c r="G9"/>
  <c r="G20" s="1"/>
  <c r="E9"/>
  <c r="C9"/>
  <c r="C20" s="1"/>
  <c r="B9"/>
  <c r="B20" s="1"/>
  <c r="B13"/>
  <c r="F12"/>
  <c r="D12"/>
  <c r="F11"/>
  <c r="D11"/>
  <c r="F8"/>
  <c r="D8"/>
  <c r="F18"/>
  <c r="D18"/>
  <c r="F17"/>
  <c r="D17"/>
  <c r="F16"/>
  <c r="D16"/>
  <c r="F15"/>
  <c r="D15"/>
  <c r="F7"/>
  <c r="G9" i="55"/>
  <c r="E9"/>
  <c r="C9"/>
  <c r="B9"/>
  <c r="F8"/>
  <c r="D8"/>
  <c r="F7"/>
  <c r="D7"/>
  <c r="I26" i="54"/>
  <c r="I25"/>
  <c r="I24"/>
  <c r="I23"/>
  <c r="I22"/>
  <c r="I21"/>
  <c r="I20"/>
  <c r="I19"/>
  <c r="I18"/>
  <c r="I17"/>
  <c r="I15"/>
  <c r="I14"/>
  <c r="I13"/>
  <c r="I12"/>
  <c r="I11"/>
  <c r="I10"/>
  <c r="I9"/>
  <c r="I8"/>
  <c r="I7"/>
  <c r="F26"/>
  <c r="F25"/>
  <c r="F24"/>
  <c r="F23"/>
  <c r="F22"/>
  <c r="F21"/>
  <c r="F20"/>
  <c r="F19"/>
  <c r="F18"/>
  <c r="F17"/>
  <c r="F15"/>
  <c r="F14"/>
  <c r="F13"/>
  <c r="F12"/>
  <c r="F11"/>
  <c r="F10"/>
  <c r="F9"/>
  <c r="F8"/>
  <c r="F7"/>
  <c r="E24"/>
  <c r="E23"/>
  <c r="E22"/>
  <c r="E21"/>
  <c r="E20"/>
  <c r="E19"/>
  <c r="E18"/>
  <c r="E17"/>
  <c r="E14"/>
  <c r="E13"/>
  <c r="E12"/>
  <c r="E11"/>
  <c r="E10"/>
  <c r="E9"/>
  <c r="E8"/>
  <c r="E7"/>
  <c r="C24"/>
  <c r="C23"/>
  <c r="C22"/>
  <c r="C21"/>
  <c r="C20"/>
  <c r="C19"/>
  <c r="C18"/>
  <c r="C17"/>
  <c r="C14"/>
  <c r="C13"/>
  <c r="C12"/>
  <c r="C11"/>
  <c r="C10"/>
  <c r="C9"/>
  <c r="C8"/>
  <c r="C7"/>
  <c r="G26"/>
  <c r="B26"/>
  <c r="C14" i="58" l="1"/>
  <c r="D14" s="1"/>
  <c r="D13"/>
  <c r="D9"/>
  <c r="G14"/>
  <c r="E14"/>
  <c r="E20" i="57"/>
  <c r="F20" s="1"/>
  <c r="F19"/>
  <c r="D9" i="55"/>
  <c r="F9"/>
  <c r="B25" i="54" l="1"/>
  <c r="D25"/>
  <c r="B15"/>
  <c r="D15"/>
  <c r="L6" i="53"/>
  <c r="I14"/>
  <c r="I13"/>
  <c r="I12"/>
  <c r="I10"/>
  <c r="I9"/>
  <c r="I8"/>
  <c r="I6"/>
  <c r="F14"/>
  <c r="F12"/>
  <c r="F10"/>
  <c r="F9"/>
  <c r="F8"/>
  <c r="F7"/>
  <c r="F6"/>
  <c r="E11"/>
  <c r="E10"/>
  <c r="E9"/>
  <c r="C15"/>
  <c r="C14"/>
  <c r="C13"/>
  <c r="C12"/>
  <c r="C11"/>
  <c r="C10"/>
  <c r="C9"/>
  <c r="C7"/>
  <c r="H15"/>
  <c r="H14"/>
  <c r="H13"/>
  <c r="H12"/>
  <c r="H10"/>
  <c r="H9"/>
  <c r="H8"/>
  <c r="H7"/>
  <c r="H6"/>
  <c r="C6"/>
  <c r="D15"/>
  <c r="B15"/>
  <c r="D13"/>
  <c r="E13" s="1"/>
  <c r="G13"/>
  <c r="B13"/>
  <c r="D7"/>
  <c r="D11" s="1"/>
  <c r="J11"/>
  <c r="G11"/>
  <c r="B11"/>
  <c r="B7"/>
  <c r="G7"/>
  <c r="E8" l="1"/>
  <c r="F13"/>
  <c r="E7"/>
  <c r="E15"/>
  <c r="E14"/>
  <c r="F11"/>
  <c r="I11"/>
  <c r="E6"/>
  <c r="E12"/>
  <c r="I7"/>
  <c r="D26" i="54"/>
  <c r="F12" i="78" l="1"/>
  <c r="D10"/>
  <c r="B12"/>
  <c r="E17" l="1"/>
  <c r="E12" s="1"/>
  <c r="D17"/>
  <c r="D16" s="1"/>
  <c r="C17"/>
  <c r="C12" s="1"/>
  <c r="B17"/>
  <c r="E11"/>
  <c r="D11"/>
  <c r="C11"/>
  <c r="E15"/>
  <c r="D15"/>
  <c r="C15"/>
  <c r="E7"/>
  <c r="D7"/>
  <c r="C7"/>
  <c r="B8" l="1"/>
  <c r="D12"/>
  <c r="D8"/>
  <c r="E18"/>
  <c r="B16"/>
  <c r="C18"/>
  <c r="E8"/>
  <c r="E16"/>
  <c r="D18"/>
  <c r="C8"/>
  <c r="C16"/>
  <c r="F8" l="1"/>
  <c r="F16"/>
  <c r="E13" i="77" l="1"/>
  <c r="E12" s="1"/>
  <c r="D13"/>
  <c r="C13"/>
  <c r="B13"/>
  <c r="B8" s="1"/>
  <c r="E11"/>
  <c r="D11"/>
  <c r="C11"/>
  <c r="E7"/>
  <c r="D7"/>
  <c r="C7"/>
  <c r="E13" i="79"/>
  <c r="D13"/>
  <c r="C13"/>
  <c r="E10"/>
  <c r="D10"/>
  <c r="C10"/>
  <c r="E7"/>
  <c r="D7"/>
  <c r="C7"/>
  <c r="B12" i="77" l="1"/>
  <c r="E8"/>
  <c r="C14"/>
  <c r="E14"/>
  <c r="D14"/>
  <c r="D8"/>
  <c r="D12"/>
  <c r="C8"/>
  <c r="C12"/>
  <c r="F8" l="1"/>
  <c r="F12"/>
  <c r="E13" i="75" l="1"/>
  <c r="D11"/>
  <c r="D14" s="1"/>
  <c r="C11"/>
  <c r="C14" s="1"/>
  <c r="D7"/>
  <c r="E7" s="1"/>
  <c r="C6"/>
  <c r="B14"/>
  <c r="D9"/>
  <c r="B9"/>
  <c r="E8"/>
  <c r="E12"/>
  <c r="E11" l="1"/>
  <c r="E14" s="1"/>
  <c r="E9"/>
  <c r="C9"/>
  <c r="D15" i="50" l="1"/>
  <c r="E10"/>
  <c r="E8"/>
  <c r="C10"/>
  <c r="C7"/>
  <c r="B15"/>
  <c r="B10" l="1"/>
  <c r="C8" s="1"/>
  <c r="C14"/>
  <c r="C13"/>
  <c r="C12"/>
  <c r="E14"/>
  <c r="E13"/>
  <c r="E12"/>
  <c r="D10"/>
  <c r="E7" s="1"/>
  <c r="E15" i="49"/>
  <c r="D15"/>
  <c r="C15"/>
  <c r="E11"/>
  <c r="D11"/>
  <c r="C11"/>
  <c r="B16"/>
  <c r="E18"/>
  <c r="D17"/>
  <c r="D16" s="1"/>
  <c r="C17"/>
  <c r="C8" s="1"/>
  <c r="B17"/>
  <c r="B8" s="1"/>
  <c r="E17"/>
  <c r="E8" s="1"/>
  <c r="D12"/>
  <c r="B12"/>
  <c r="D8"/>
  <c r="D7"/>
  <c r="C7"/>
  <c r="E7"/>
  <c r="F24" i="48"/>
  <c r="F20"/>
  <c r="F16"/>
  <c r="F12"/>
  <c r="F8"/>
  <c r="B8"/>
  <c r="E15" i="50" l="1"/>
  <c r="E9"/>
  <c r="D16"/>
  <c r="B16"/>
  <c r="C9"/>
  <c r="C15"/>
  <c r="D18" i="49"/>
  <c r="C18"/>
  <c r="C16"/>
  <c r="F16" s="1"/>
  <c r="C12"/>
  <c r="F8"/>
  <c r="E12"/>
  <c r="E16"/>
  <c r="F12" l="1"/>
  <c r="D25" i="48" l="1"/>
  <c r="D12" s="1"/>
  <c r="E25"/>
  <c r="E20" s="1"/>
  <c r="D23"/>
  <c r="C23"/>
  <c r="E23"/>
  <c r="B25"/>
  <c r="B20" s="1"/>
  <c r="C25"/>
  <c r="C24" s="1"/>
  <c r="D24"/>
  <c r="D20"/>
  <c r="D19"/>
  <c r="C19"/>
  <c r="E19"/>
  <c r="D15"/>
  <c r="C15"/>
  <c r="E15"/>
  <c r="D16"/>
  <c r="D8"/>
  <c r="C8"/>
  <c r="D11"/>
  <c r="C11"/>
  <c r="E11"/>
  <c r="D7"/>
  <c r="C7"/>
  <c r="E7"/>
  <c r="B12" l="1"/>
  <c r="E12"/>
  <c r="E24"/>
  <c r="E8"/>
  <c r="E16"/>
  <c r="E26"/>
  <c r="B16"/>
  <c r="B24"/>
  <c r="C12"/>
  <c r="D26"/>
  <c r="C16"/>
  <c r="C20"/>
  <c r="C26"/>
  <c r="C18" i="46" l="1"/>
  <c r="C22"/>
  <c r="B22"/>
  <c r="C20" s="1"/>
  <c r="D22"/>
  <c r="E20" s="1"/>
  <c r="B12"/>
  <c r="C9" s="1"/>
  <c r="B18"/>
  <c r="C14" s="1"/>
  <c r="D18"/>
  <c r="E15" s="1"/>
  <c r="D12"/>
  <c r="E9" s="1"/>
  <c r="C17"/>
  <c r="C16"/>
  <c r="C15"/>
  <c r="I12"/>
  <c r="G12"/>
  <c r="E10" i="45"/>
  <c r="D11"/>
  <c r="E7" s="1"/>
  <c r="B11"/>
  <c r="C9" s="1"/>
  <c r="E22" i="44"/>
  <c r="D26"/>
  <c r="E26"/>
  <c r="D22"/>
  <c r="D19"/>
  <c r="E19"/>
  <c r="D15"/>
  <c r="E15"/>
  <c r="D12"/>
  <c r="E12"/>
  <c r="E25"/>
  <c r="D25"/>
  <c r="C25"/>
  <c r="E21"/>
  <c r="D21"/>
  <c r="E18"/>
  <c r="D18"/>
  <c r="C18"/>
  <c r="E14"/>
  <c r="D14"/>
  <c r="C14"/>
  <c r="E11"/>
  <c r="D11"/>
  <c r="C11"/>
  <c r="E8"/>
  <c r="D8"/>
  <c r="C7"/>
  <c r="D7"/>
  <c r="E7"/>
  <c r="E30"/>
  <c r="B28"/>
  <c r="B27"/>
  <c r="E29"/>
  <c r="D29"/>
  <c r="E28"/>
  <c r="D28"/>
  <c r="C28"/>
  <c r="E27"/>
  <c r="D27"/>
  <c r="C27"/>
  <c r="C29" s="1"/>
  <c r="C21" i="46" l="1"/>
  <c r="C8"/>
  <c r="C7"/>
  <c r="C11"/>
  <c r="C10"/>
  <c r="B23"/>
  <c r="E22"/>
  <c r="E21"/>
  <c r="E14"/>
  <c r="E18" s="1"/>
  <c r="E17"/>
  <c r="E16"/>
  <c r="E8"/>
  <c r="E7"/>
  <c r="E12" s="1"/>
  <c r="D23"/>
  <c r="E11"/>
  <c r="E10"/>
  <c r="E9" i="45"/>
  <c r="E8"/>
  <c r="C8"/>
  <c r="C7"/>
  <c r="C10"/>
  <c r="C12" i="44"/>
  <c r="C22"/>
  <c r="D30"/>
  <c r="C15"/>
  <c r="C19"/>
  <c r="C8"/>
  <c r="C26"/>
  <c r="B29"/>
  <c r="F9" i="74"/>
  <c r="E20"/>
  <c r="E19" s="1"/>
  <c r="D20"/>
  <c r="D9" s="1"/>
  <c r="C20"/>
  <c r="C9" s="1"/>
  <c r="B20"/>
  <c r="B14" s="1"/>
  <c r="E18"/>
  <c r="D18"/>
  <c r="C18"/>
  <c r="E17"/>
  <c r="D17"/>
  <c r="C17"/>
  <c r="E13"/>
  <c r="D13"/>
  <c r="C13"/>
  <c r="E12"/>
  <c r="D12"/>
  <c r="C12"/>
  <c r="E8"/>
  <c r="D8"/>
  <c r="C8"/>
  <c r="E7"/>
  <c r="D7"/>
  <c r="C7"/>
  <c r="E20" i="73"/>
  <c r="E14" s="1"/>
  <c r="D20"/>
  <c r="D9" s="1"/>
  <c r="C20"/>
  <c r="C19" s="1"/>
  <c r="B20"/>
  <c r="B19" s="1"/>
  <c r="E19"/>
  <c r="E18"/>
  <c r="D18"/>
  <c r="C18"/>
  <c r="E17"/>
  <c r="D17"/>
  <c r="C17"/>
  <c r="D14"/>
  <c r="C14"/>
  <c r="E13"/>
  <c r="D13"/>
  <c r="C13"/>
  <c r="E12"/>
  <c r="D12"/>
  <c r="C12"/>
  <c r="C9"/>
  <c r="E8"/>
  <c r="D8"/>
  <c r="C8"/>
  <c r="E7"/>
  <c r="D7"/>
  <c r="C7"/>
  <c r="D16" i="42"/>
  <c r="B16"/>
  <c r="E16"/>
  <c r="D15"/>
  <c r="C15"/>
  <c r="E15"/>
  <c r="D12"/>
  <c r="B12"/>
  <c r="E12"/>
  <c r="D11"/>
  <c r="C11"/>
  <c r="E11"/>
  <c r="D8"/>
  <c r="B8"/>
  <c r="E8"/>
  <c r="C7"/>
  <c r="D7"/>
  <c r="E7"/>
  <c r="B17"/>
  <c r="C17"/>
  <c r="C16" s="1"/>
  <c r="D17"/>
  <c r="B20" i="41"/>
  <c r="B14" s="1"/>
  <c r="C20"/>
  <c r="C19" s="1"/>
  <c r="E20"/>
  <c r="E9" s="1"/>
  <c r="D20"/>
  <c r="D19" s="1"/>
  <c r="E18"/>
  <c r="D18"/>
  <c r="C18"/>
  <c r="E17"/>
  <c r="D17"/>
  <c r="C17"/>
  <c r="D14"/>
  <c r="E13"/>
  <c r="D13"/>
  <c r="C13"/>
  <c r="E12"/>
  <c r="D12"/>
  <c r="C12"/>
  <c r="E8"/>
  <c r="D8"/>
  <c r="C8"/>
  <c r="E7"/>
  <c r="D7"/>
  <c r="C7"/>
  <c r="F19" i="40"/>
  <c r="F14"/>
  <c r="F9"/>
  <c r="C20"/>
  <c r="C9" s="1"/>
  <c r="B20"/>
  <c r="B19" s="1"/>
  <c r="D19"/>
  <c r="E19"/>
  <c r="D18"/>
  <c r="C18"/>
  <c r="E18"/>
  <c r="D17"/>
  <c r="C17"/>
  <c r="E17"/>
  <c r="D14"/>
  <c r="E14"/>
  <c r="D13"/>
  <c r="C13"/>
  <c r="E13"/>
  <c r="D12"/>
  <c r="C12"/>
  <c r="E12"/>
  <c r="D9"/>
  <c r="E9"/>
  <c r="D8"/>
  <c r="C8"/>
  <c r="E8"/>
  <c r="C7"/>
  <c r="D7"/>
  <c r="E7"/>
  <c r="E20"/>
  <c r="D20"/>
  <c r="E15" i="70"/>
  <c r="E11"/>
  <c r="E16" s="1"/>
  <c r="C10"/>
  <c r="E9" i="73" l="1"/>
  <c r="C12" i="46"/>
  <c r="E11" i="45"/>
  <c r="C11"/>
  <c r="C30" i="44"/>
  <c r="B22"/>
  <c r="F22" s="1"/>
  <c r="B15"/>
  <c r="F15" s="1"/>
  <c r="B8"/>
  <c r="F8" s="1"/>
  <c r="B26"/>
  <c r="F26" s="1"/>
  <c r="B12"/>
  <c r="F12" s="1"/>
  <c r="B19"/>
  <c r="F19" s="1"/>
  <c r="B9" i="73"/>
  <c r="B14"/>
  <c r="F14" s="1"/>
  <c r="D14" i="74"/>
  <c r="D19"/>
  <c r="E14"/>
  <c r="C14"/>
  <c r="B19"/>
  <c r="B9"/>
  <c r="C19"/>
  <c r="E9"/>
  <c r="F19" i="73"/>
  <c r="D19"/>
  <c r="C8" i="42"/>
  <c r="F8" s="1"/>
  <c r="C12"/>
  <c r="F16"/>
  <c r="F12"/>
  <c r="F14" i="41"/>
  <c r="C9"/>
  <c r="C14"/>
  <c r="B19"/>
  <c r="F19" s="1"/>
  <c r="B9"/>
  <c r="E19"/>
  <c r="E14"/>
  <c r="D9"/>
  <c r="C19" i="40"/>
  <c r="C14"/>
  <c r="B14"/>
  <c r="B9"/>
  <c r="D11" i="70"/>
  <c r="E12" s="1"/>
  <c r="B11"/>
  <c r="B16" s="1"/>
  <c r="D15"/>
  <c r="C11"/>
  <c r="C16" s="1"/>
  <c r="C15"/>
  <c r="D7"/>
  <c r="E10"/>
  <c r="C7"/>
  <c r="D10"/>
  <c r="F9" i="73" l="1"/>
  <c r="F14" i="74"/>
  <c r="F19"/>
  <c r="F9" i="41"/>
  <c r="C12" i="70"/>
  <c r="D12"/>
  <c r="D16"/>
  <c r="E17" s="1"/>
  <c r="C17"/>
  <c r="D17" l="1"/>
  <c r="H14" i="9" l="1"/>
  <c r="H13"/>
  <c r="H12"/>
  <c r="H9"/>
  <c r="H8"/>
  <c r="H7"/>
  <c r="E10"/>
  <c r="B10"/>
  <c r="E15"/>
  <c r="B15"/>
  <c r="G15"/>
  <c r="F15"/>
  <c r="D15"/>
  <c r="C15"/>
  <c r="H10" l="1"/>
  <c r="H15"/>
  <c r="C14" i="64" l="1"/>
  <c r="C9"/>
  <c r="C7" i="17" l="1"/>
  <c r="C6"/>
  <c r="K4" i="22" l="1"/>
  <c r="H4"/>
  <c r="E4"/>
  <c r="H4" i="19"/>
  <c r="K4" s="1"/>
  <c r="E4"/>
</calcChain>
</file>

<file path=xl/sharedStrings.xml><?xml version="1.0" encoding="utf-8"?>
<sst xmlns="http://schemas.openxmlformats.org/spreadsheetml/2006/main" count="1664" uniqueCount="625">
  <si>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</si>
  <si>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</si>
  <si>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</si>
  <si>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</si>
  <si>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</si>
  <si>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</si>
  <si>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</si>
  <si>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</si>
  <si>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</si>
  <si>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</si>
  <si>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</si>
  <si>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</si>
  <si>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</si>
  <si>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</si>
  <si>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</si>
  <si>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</si>
  <si>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Tabela 2 - Caracterização das instituições financeiras associadas, a 31 de dezembro de 2017</t>
  </si>
  <si>
    <t>Fonte: BdP.</t>
  </si>
  <si>
    <t>Fonte: IFs, APB.</t>
  </si>
  <si>
    <r>
      <t>Em Nº de Entidades</t>
    </r>
    <r>
      <rPr>
        <b/>
        <vertAlign val="superscript"/>
        <sz val="8"/>
        <color theme="1"/>
        <rFont val="Calibri"/>
        <family val="2"/>
      </rPr>
      <t>(2)</t>
    </r>
  </si>
  <si>
    <r>
      <t>Por Dimensão</t>
    </r>
    <r>
      <rPr>
        <b/>
        <vertAlign val="superscript"/>
        <sz val="8"/>
        <color theme="1"/>
        <rFont val="Calibri"/>
        <family val="2"/>
      </rPr>
      <t>(1)</t>
    </r>
  </si>
  <si>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bancários das várias instituições financeiras que a integram. Os valores apresentados para o SBP foram cedidos à APB pelo Banco de Portugal.</t>
    </r>
  </si>
  <si>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</si>
  <si>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</si>
  <si>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</si>
  <si>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Tabela 3 - Evolução do ativo agregado face ao PIB nacional (2014-2017)</t>
  </si>
  <si>
    <t>Total (milhões €)</t>
  </si>
  <si>
    <t>PIB Nacional (nominal)</t>
  </si>
  <si>
    <t>Ativo Agregado</t>
  </si>
  <si>
    <t>Ativo Agregado em % do PIB</t>
  </si>
  <si>
    <t>Fonte: IFs, APB, INE.</t>
  </si>
  <si>
    <t>Análise das Instituições Financeiras Associadas</t>
  </si>
  <si>
    <t>Recursos Humanos</t>
  </si>
  <si>
    <t>Número Global de Empregados</t>
  </si>
  <si>
    <r>
      <t>Por Área de Negócio</t>
    </r>
    <r>
      <rPr>
        <b/>
        <vertAlign val="superscript"/>
        <sz val="8"/>
        <color theme="1"/>
        <rFont val="Calibri"/>
        <family val="2"/>
      </rPr>
      <t>(2)</t>
    </r>
  </si>
  <si>
    <r>
      <t>Sistema Bancário Português (SBP)</t>
    </r>
    <r>
      <rPr>
        <b/>
        <vertAlign val="superscript"/>
        <sz val="8"/>
        <color theme="0"/>
        <rFont val="Calibri"/>
        <family val="2"/>
      </rPr>
      <t>(1)</t>
    </r>
  </si>
  <si>
    <t>Afetos à Atividade Doméstica</t>
  </si>
  <si>
    <t>Afetos à Atividade Internacional</t>
  </si>
  <si>
    <t>Grande Dimensão</t>
  </si>
  <si>
    <t>Média Dimensão</t>
  </si>
  <si>
    <t>Pequena Dimensão</t>
  </si>
  <si>
    <t>Chefias</t>
  </si>
  <si>
    <t>Específicas</t>
  </si>
  <si>
    <t>Administrativas</t>
  </si>
  <si>
    <t>Auxiliares</t>
  </si>
  <si>
    <r>
      <t>H</t>
    </r>
    <r>
      <rPr>
        <b/>
        <vertAlign val="superscript"/>
        <sz val="11"/>
        <color theme="0"/>
        <rFont val="Calibri"/>
        <family val="2"/>
      </rPr>
      <t>*</t>
    </r>
  </si>
  <si>
    <r>
      <t>M</t>
    </r>
    <r>
      <rPr>
        <b/>
        <vertAlign val="superscript"/>
        <sz val="11"/>
        <color theme="0"/>
        <rFont val="Calibri"/>
        <family val="2"/>
      </rPr>
      <t>*</t>
    </r>
  </si>
  <si>
    <r>
      <t>D</t>
    </r>
    <r>
      <rPr>
        <b/>
        <vertAlign val="superscript"/>
        <sz val="11"/>
        <color theme="0"/>
        <rFont val="Calibri"/>
        <family val="2"/>
      </rPr>
      <t>*</t>
    </r>
    <r>
      <rPr>
        <b/>
        <sz val="11"/>
        <color theme="0"/>
        <rFont val="Calibri"/>
        <family val="2"/>
      </rPr>
      <t xml:space="preserve"> (p.p.)</t>
    </r>
  </si>
  <si>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</si>
  <si>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</si>
  <si>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</si>
  <si>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</si>
  <si>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</si>
  <si>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</si>
  <si>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</si>
  <si>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</si>
  <si>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</si>
  <si>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</si>
  <si>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</si>
  <si>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</si>
  <si>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</si>
  <si>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</si>
  <si>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</si>
  <si>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</si>
  <si>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</si>
  <si>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</si>
  <si>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</si>
  <si>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</si>
  <si>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</si>
  <si>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</si>
  <si>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</si>
  <si>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</si>
  <si>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</si>
  <si>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</si>
  <si>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</si>
  <si>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</si>
  <si>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</si>
  <si>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</si>
  <si>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Número de Empregados</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</si>
  <si>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</si>
  <si>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</si>
  <si>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</si>
  <si>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</si>
  <si>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</si>
  <si>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</si>
  <si>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</si>
  <si>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</si>
  <si>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</si>
  <si>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</si>
  <si>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</si>
  <si>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</si>
  <si>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</si>
  <si>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</si>
  <si>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</si>
  <si>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</si>
  <si>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</si>
  <si>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</si>
  <si>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</si>
  <si>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</si>
  <si>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</si>
  <si>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</si>
  <si>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</si>
  <si>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</si>
  <si>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</si>
  <si>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</si>
  <si>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</si>
  <si>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</si>
  <si>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r>
      <t xml:space="preserve">Formação </t>
    </r>
    <r>
      <rPr>
        <i/>
        <sz val="11"/>
        <color theme="1"/>
        <rFont val="Calibri"/>
        <family val="2"/>
        <scheme val="minor"/>
      </rPr>
      <t>online</t>
    </r>
    <r>
      <rPr>
        <sz val="11"/>
        <color theme="1"/>
        <rFont val="Calibri"/>
        <family val="2"/>
        <scheme val="minor"/>
      </rPr>
      <t xml:space="preserve">
</t>
    </r>
    <r>
      <rPr>
        <i/>
        <sz val="11"/>
        <color theme="1"/>
        <rFont val="Calibri"/>
        <family val="2"/>
      </rPr>
      <t>(e-learning)</t>
    </r>
  </si>
  <si>
    <r>
      <t>Em % do número de colaboradores</t>
    </r>
    <r>
      <rPr>
        <vertAlign val="superscript"/>
        <sz val="11"/>
        <color rgb="FF000000"/>
        <rFont val="Calibri"/>
        <family val="2"/>
      </rPr>
      <t>(1)</t>
    </r>
    <r>
      <rPr>
        <sz val="11"/>
        <color rgb="FF000000"/>
        <rFont val="Calibri"/>
        <family val="2"/>
        <scheme val="minor"/>
      </rPr>
      <t xml:space="preserve">
afetos à atividade doméstica</t>
    </r>
  </si>
  <si>
    <r>
      <t xml:space="preserve">Total (milhares €) </t>
    </r>
    <r>
      <rPr>
        <vertAlign val="superscript"/>
        <sz val="11"/>
        <color rgb="FF000000"/>
        <rFont val="Calibri"/>
        <family val="2"/>
      </rPr>
      <t>(1)</t>
    </r>
  </si>
  <si>
    <r>
      <t xml:space="preserve">Formação à distância </t>
    </r>
    <r>
      <rPr>
        <vertAlign val="superscript"/>
        <sz val="11"/>
        <color theme="1"/>
        <rFont val="Calibri"/>
        <family val="2"/>
      </rPr>
      <t>(1)</t>
    </r>
  </si>
  <si>
    <r>
      <t xml:space="preserve">Em % dos gastos gerais  administrativos </t>
    </r>
    <r>
      <rPr>
        <vertAlign val="superscript"/>
        <sz val="11"/>
        <color rgb="FF000000"/>
        <rFont val="Calibri"/>
        <family val="2"/>
        <scheme val="minor"/>
      </rPr>
      <t>(3)</t>
    </r>
  </si>
  <si>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</si>
  <si>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</si>
  <si>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</si>
  <si>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</si>
  <si>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</si>
  <si>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</si>
  <si>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</si>
  <si>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</si>
  <si>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</si>
  <si>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</si>
  <si>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</si>
  <si>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</si>
  <si>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</si>
  <si>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</si>
  <si>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</si>
  <si>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</si>
  <si>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</si>
  <si>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</si>
  <si>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</si>
  <si>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</si>
  <si>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</si>
  <si>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</si>
  <si>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</si>
  <si>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</si>
  <si>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</si>
  <si>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</si>
  <si>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</si>
  <si>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</si>
  <si>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</si>
  <si>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</si>
  <si>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</si>
  <si>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</si>
  <si>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</si>
  <si>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</si>
  <si>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</si>
  <si>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</si>
  <si>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</si>
  <si>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</si>
  <si>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</si>
  <si>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Em valor absoluto</t>
  </si>
  <si>
    <t>Em percentagem</t>
  </si>
  <si>
    <t>Número de ATMs das Instituições Financeiras Associadas</t>
  </si>
  <si>
    <t>Rede Multibanco</t>
  </si>
  <si>
    <t>Rede Própria</t>
  </si>
  <si>
    <r>
      <t xml:space="preserve">Número de ATMs da Rede Multibanco </t>
    </r>
    <r>
      <rPr>
        <b/>
        <vertAlign val="superscript"/>
        <sz val="11"/>
        <color theme="1"/>
        <rFont val="Calibri"/>
        <family val="2"/>
      </rPr>
      <t>(1)</t>
    </r>
  </si>
  <si>
    <t>Fonte: SIBS, IFs, APB.</t>
  </si>
  <si>
    <t>Número de Utilizadores de Homebanking</t>
  </si>
  <si>
    <t>Indicadores de Cobertura Bancária</t>
  </si>
  <si>
    <t>Análise de solvabilidade</t>
  </si>
  <si>
    <r>
      <t xml:space="preserve">Análise de </t>
    </r>
    <r>
      <rPr>
        <b/>
        <i/>
        <sz val="11"/>
        <rFont val="Calibri"/>
        <family val="2"/>
      </rPr>
      <t>Performance</t>
    </r>
  </si>
  <si>
    <t>Indicadores de Eficiência</t>
  </si>
  <si>
    <t>Atividade Internacional</t>
  </si>
  <si>
    <t>Ativo (milhões €)</t>
  </si>
  <si>
    <t>Em Valor de Ativo (milhões €)</t>
  </si>
  <si>
    <t>Em % do total de ativo</t>
  </si>
  <si>
    <r>
      <t xml:space="preserve">Caixa e Disponibilidades </t>
    </r>
    <r>
      <rPr>
        <b/>
        <vertAlign val="superscript"/>
        <sz val="11"/>
        <color theme="1"/>
        <rFont val="Calibri"/>
        <family val="2"/>
        <scheme val="minor"/>
      </rPr>
      <t>(</t>
    </r>
    <r>
      <rPr>
        <b/>
        <vertAlign val="superscript"/>
        <sz val="11"/>
        <color theme="1"/>
        <rFont val="Calibri"/>
        <family val="2"/>
      </rPr>
      <t>1)</t>
    </r>
  </si>
  <si>
    <r>
      <t xml:space="preserve">Investimentos Financeiros </t>
    </r>
    <r>
      <rPr>
        <b/>
        <vertAlign val="superscript"/>
        <sz val="11"/>
        <color theme="1"/>
        <rFont val="Calibri"/>
        <family val="2"/>
      </rPr>
      <t>(2)</t>
    </r>
  </si>
  <si>
    <t>Aplicações em Instituições de Crédito</t>
  </si>
  <si>
    <t>Crédito a Clientes</t>
  </si>
  <si>
    <r>
      <t xml:space="preserve">Outros Ativos </t>
    </r>
    <r>
      <rPr>
        <b/>
        <vertAlign val="superscript"/>
        <sz val="11"/>
        <color theme="1"/>
        <rFont val="Calibri"/>
        <family val="2"/>
      </rPr>
      <t>(3)</t>
    </r>
  </si>
  <si>
    <r>
      <t xml:space="preserve">Empréstimos </t>
    </r>
    <r>
      <rPr>
        <b/>
        <vertAlign val="superscript"/>
        <sz val="11"/>
        <color theme="1"/>
        <rFont val="Calibri"/>
        <family val="2"/>
        <scheme val="minor"/>
      </rPr>
      <t>(</t>
    </r>
    <r>
      <rPr>
        <b/>
        <vertAlign val="superscript"/>
        <sz val="11"/>
        <color theme="1"/>
        <rFont val="Calibri"/>
        <family val="2"/>
      </rPr>
      <t>1)</t>
    </r>
  </si>
  <si>
    <t>Crédito Titularizado Não Desreconhecido</t>
  </si>
  <si>
    <t>Em % do total</t>
  </si>
  <si>
    <t>Variação em valor absoluto (milhões €)</t>
  </si>
  <si>
    <t>Outros Créditos e Valores a Receber (Titulados)</t>
  </si>
  <si>
    <t>Total de crédito bruto a clientes</t>
  </si>
  <si>
    <t>Crédito a Empresas e Administração Pública</t>
  </si>
  <si>
    <t>Crédito a Particulares para Habitação</t>
  </si>
  <si>
    <t>Crédito a Particulares para Consumo e Outros Fins</t>
  </si>
  <si>
    <t>Empresas e Administração Pública</t>
  </si>
  <si>
    <t>Particulares Habitação</t>
  </si>
  <si>
    <t>Particulares Consumo e outros Fins</t>
  </si>
  <si>
    <r>
      <t xml:space="preserve">Rácio de </t>
    </r>
    <r>
      <rPr>
        <b/>
        <i/>
        <sz val="11"/>
        <color theme="1"/>
        <rFont val="Calibri"/>
        <family val="2"/>
      </rPr>
      <t>Non-Performing Loans</t>
    </r>
  </si>
  <si>
    <r>
      <t xml:space="preserve">Rácio de Cobertura de </t>
    </r>
    <r>
      <rPr>
        <b/>
        <i/>
        <sz val="11"/>
        <color theme="1"/>
        <rFont val="Calibri"/>
        <family val="2"/>
      </rPr>
      <t>Non-Performing Loans</t>
    </r>
  </si>
  <si>
    <t>Empréstimos à habitação</t>
  </si>
  <si>
    <t>Empréstimos ao consumo e outros fins</t>
  </si>
  <si>
    <t>Empréstimos a empresas não financeiras</t>
  </si>
  <si>
    <t>Fonte: Banco de Portugal</t>
  </si>
  <si>
    <t>Ativos Financeiros Detidos para Negociação e Outros Ativos ao Justo Valor Através de Resultados</t>
  </si>
  <si>
    <t>Em % do total líquido</t>
  </si>
  <si>
    <t>Ativos Financeiros Disponíveis para Venda</t>
  </si>
  <si>
    <t>Valor bruto (milhões €)</t>
  </si>
  <si>
    <t>Imparidade (milhões €)</t>
  </si>
  <si>
    <t>Total de investimentos financeiros (bruto)</t>
  </si>
  <si>
    <t>Total de imparidades</t>
  </si>
  <si>
    <t>Total de investimentos financeiros (líquido)</t>
  </si>
  <si>
    <r>
      <t xml:space="preserve">Outros </t>
    </r>
    <r>
      <rPr>
        <b/>
        <vertAlign val="superscript"/>
        <sz val="11"/>
        <color theme="1"/>
        <rFont val="Calibri"/>
        <family val="2"/>
      </rPr>
      <t>(1)</t>
    </r>
  </si>
  <si>
    <t>milhões €</t>
  </si>
  <si>
    <r>
      <t xml:space="preserve">Carteira de Títulos </t>
    </r>
    <r>
      <rPr>
        <b/>
        <vertAlign val="superscript"/>
        <sz val="11"/>
        <color theme="1"/>
        <rFont val="Calibri"/>
        <family val="2"/>
      </rPr>
      <t>(1)</t>
    </r>
  </si>
  <si>
    <r>
      <t xml:space="preserve">Títulos de dívida de emissores públicos </t>
    </r>
    <r>
      <rPr>
        <vertAlign val="superscript"/>
        <sz val="11"/>
        <color theme="1"/>
        <rFont val="Calibri"/>
        <family val="2"/>
      </rPr>
      <t>(2)</t>
    </r>
  </si>
  <si>
    <r>
      <t xml:space="preserve">Títulos de dívida de outros emissores </t>
    </r>
    <r>
      <rPr>
        <vertAlign val="superscript"/>
        <sz val="11"/>
        <color theme="1"/>
        <rFont val="Calibri"/>
        <family val="2"/>
      </rPr>
      <t>(2)</t>
    </r>
  </si>
  <si>
    <t>Ações</t>
  </si>
  <si>
    <t>Outros títulos</t>
  </si>
  <si>
    <t>Derivados</t>
  </si>
  <si>
    <t>Ativos Financeiros Detidos para Negociação e ao Justo Valor Através de Resultados</t>
  </si>
  <si>
    <t>Investimentos Detidos até à Maturidade</t>
  </si>
  <si>
    <t>Recursos de Bancos Centrais</t>
  </si>
  <si>
    <t>Em % do total de balanço</t>
  </si>
  <si>
    <t>Recursos de Outras Instituições de Crédito</t>
  </si>
  <si>
    <t>Recursos de Clientes e Outros Empréstimos</t>
  </si>
  <si>
    <r>
      <t xml:space="preserve">Títulos de Dívida Emitidos e Outros Instrumentos de Capital </t>
    </r>
    <r>
      <rPr>
        <b/>
        <vertAlign val="superscript"/>
        <sz val="11"/>
        <color theme="1"/>
        <rFont val="Calibri"/>
        <family val="2"/>
      </rPr>
      <t>(2)</t>
    </r>
  </si>
  <si>
    <r>
      <t xml:space="preserve">Outros Passivos Financeiros </t>
    </r>
    <r>
      <rPr>
        <b/>
        <vertAlign val="superscript"/>
        <sz val="11"/>
        <color theme="1"/>
        <rFont val="Calibri"/>
        <family val="2"/>
      </rPr>
      <t>(2)</t>
    </r>
  </si>
  <si>
    <r>
      <t xml:space="preserve">Outros Passivos </t>
    </r>
    <r>
      <rPr>
        <b/>
        <vertAlign val="superscript"/>
        <sz val="11"/>
        <color theme="1"/>
        <rFont val="Calibri"/>
        <family val="2"/>
      </rPr>
      <t>(2)</t>
    </r>
  </si>
  <si>
    <t>Total de Passivo (milhões €)</t>
  </si>
  <si>
    <t>Total de Ativo (milhões €)</t>
  </si>
  <si>
    <t>Em percentagem do total de balanço</t>
  </si>
  <si>
    <t>Capitais Próprios</t>
  </si>
  <si>
    <t>Total de Passivo e Capitais Próprios (milhões €)</t>
  </si>
  <si>
    <t>Depósitos</t>
  </si>
  <si>
    <t>Recursos do Mercado Monetário Interbancário</t>
  </si>
  <si>
    <t>Empréstimos</t>
  </si>
  <si>
    <t>Operações de Venda com Acordo de Recompra</t>
  </si>
  <si>
    <t>Outros Recursos</t>
  </si>
  <si>
    <t>Responsabilidades Representadas por Títulos</t>
  </si>
  <si>
    <t>Passivos Subordinados</t>
  </si>
  <si>
    <t>Instrumentos Representativos de Capital</t>
  </si>
  <si>
    <t>Certificados de depósito</t>
  </si>
  <si>
    <t>Obrigações</t>
  </si>
  <si>
    <t>Outras responsabilidades</t>
  </si>
  <si>
    <t>Outros passivos subordinados</t>
  </si>
  <si>
    <t>Capital</t>
  </si>
  <si>
    <t>Prémios de Emissão</t>
  </si>
  <si>
    <t>Outros Instrumentos de Capital</t>
  </si>
  <si>
    <t>Ações Próprias e Dividendos Antecipados</t>
  </si>
  <si>
    <t>Reservas de Reavaliação</t>
  </si>
  <si>
    <t>Outras Reservas e Resultados Transitados e Resultado do Exercício</t>
  </si>
  <si>
    <t>Total de Capitais Próprios (milhões €)</t>
  </si>
  <si>
    <t>(milhões €)</t>
  </si>
  <si>
    <t>Garantias Prestadas e Outros Passivos Eventuais</t>
  </si>
  <si>
    <t>Aceites e endossos</t>
  </si>
  <si>
    <t>Garantias e avales</t>
  </si>
  <si>
    <t>Transações com recurso</t>
  </si>
  <si>
    <r>
      <t xml:space="preserve">Cartas de crédito </t>
    </r>
    <r>
      <rPr>
        <i/>
        <sz val="11"/>
        <color theme="1"/>
        <rFont val="Calibri"/>
        <family val="2"/>
      </rPr>
      <t>stand-by</t>
    </r>
  </si>
  <si>
    <t>Créditos documentários abertos</t>
  </si>
  <si>
    <t>Fianças e indemnizações (contra-garantias)</t>
  </si>
  <si>
    <t>Outras garantias pessoais prestadas e outros compromissos eventuais</t>
  </si>
  <si>
    <t>Garantias reais (ativos dados em garantia)</t>
  </si>
  <si>
    <t>Garantias Recebidas</t>
  </si>
  <si>
    <t>Por aceites e endossos</t>
  </si>
  <si>
    <t>Contratos a prazo de depósitos</t>
  </si>
  <si>
    <t>Por transações com recurso</t>
  </si>
  <si>
    <r>
      <t xml:space="preserve">Por cartas de crédito </t>
    </r>
    <r>
      <rPr>
        <i/>
        <sz val="11"/>
        <color theme="1"/>
        <rFont val="Calibri"/>
        <family val="2"/>
      </rPr>
      <t>stand-by</t>
    </r>
  </si>
  <si>
    <t>Por fianças e indemnizações - contra-garantias</t>
  </si>
  <si>
    <t>Garantias reais (ativos recebidos em garantia)</t>
  </si>
  <si>
    <t>Compromissos Perante Terceiros</t>
  </si>
  <si>
    <t>Opções sobre ativos (vendidas)</t>
  </si>
  <si>
    <t>Operações a prazo</t>
  </si>
  <si>
    <t>Linhas de crédito irrevogáveis</t>
  </si>
  <si>
    <t>Subscrição de títulos</t>
  </si>
  <si>
    <t>Responsabilidades por pensões de reforma e sobrevivência ainda não recebidas</t>
  </si>
  <si>
    <t>Responsabilidades a prazo de contribuições anuais para o fundo de garantia de depósitos</t>
  </si>
  <si>
    <t>Responsabilidade potencial para com o sistema de indemnização aos investidores</t>
  </si>
  <si>
    <t>Outros compromissos irrevogáveis</t>
  </si>
  <si>
    <t>Linhas de crédito revogáveis</t>
  </si>
  <si>
    <t>Facilidades descoberto em conta</t>
  </si>
  <si>
    <t>Outros compromissos revogáveis</t>
  </si>
  <si>
    <t>Compromissos Assumidos por Terceiros</t>
  </si>
  <si>
    <t>Opções sobre ativos (compradas)</t>
  </si>
  <si>
    <t>Operações Cambiais e Instrumentos Derivados</t>
  </si>
  <si>
    <t>Operações cambiais à vista</t>
  </si>
  <si>
    <t>Operações cambiais a prazo - negociação</t>
  </si>
  <si>
    <t>Contratos a prazo de taxa de juro FRA - negociação</t>
  </si>
  <si>
    <r>
      <t xml:space="preserve">Operações de </t>
    </r>
    <r>
      <rPr>
        <i/>
        <sz val="11"/>
        <color theme="1"/>
        <rFont val="Calibri"/>
        <family val="2"/>
      </rPr>
      <t>swap</t>
    </r>
    <r>
      <rPr>
        <sz val="11"/>
        <color theme="1"/>
        <rFont val="Calibri"/>
        <family val="2"/>
        <scheme val="minor"/>
      </rPr>
      <t xml:space="preserve"> - negociação</t>
    </r>
  </si>
  <si>
    <t>Futuros e outras operações a prazo - negociação</t>
  </si>
  <si>
    <t>Opções - negociação</t>
  </si>
  <si>
    <t>Operações cambiais a prazo - cobertura</t>
  </si>
  <si>
    <r>
      <t xml:space="preserve">Operações de </t>
    </r>
    <r>
      <rPr>
        <i/>
        <sz val="11"/>
        <color theme="1"/>
        <rFont val="Calibri"/>
        <family val="2"/>
      </rPr>
      <t>swap</t>
    </r>
    <r>
      <rPr>
        <sz val="11"/>
        <color theme="1"/>
        <rFont val="Calibri"/>
        <family val="2"/>
        <scheme val="minor"/>
      </rPr>
      <t xml:space="preserve"> - cobertura</t>
    </r>
  </si>
  <si>
    <t>Futuros e outras operações a prazo - cobertura</t>
  </si>
  <si>
    <t>Opções - cobertura</t>
  </si>
  <si>
    <r>
      <t>Contratos de garantia de taxas de juro (</t>
    </r>
    <r>
      <rPr>
        <i/>
        <sz val="11"/>
        <color theme="1"/>
        <rFont val="Calibri"/>
        <family val="2"/>
      </rPr>
      <t>caps e floors</t>
    </r>
    <r>
      <rPr>
        <sz val="11"/>
        <color theme="1"/>
        <rFont val="Calibri"/>
        <family val="2"/>
        <scheme val="minor"/>
      </rPr>
      <t>) - cobertura</t>
    </r>
  </si>
  <si>
    <t>Responsabilidades por Prestação de Serviços</t>
  </si>
  <si>
    <t>De depósito e guarda de valores</t>
  </si>
  <si>
    <t>De cobrança de valores</t>
  </si>
  <si>
    <t>Valores administrados pela instituição</t>
  </si>
  <si>
    <t>Fundos consignados</t>
  </si>
  <si>
    <t>Serviços Prestados por Terceiros</t>
  </si>
  <si>
    <t>Por depósito e guarda de valores</t>
  </si>
  <si>
    <t>Por cobrança de valores</t>
  </si>
  <si>
    <t>Por administração de valores</t>
  </si>
  <si>
    <t>Por outros serviços</t>
  </si>
  <si>
    <t>Outras Contas Extrapatrimoniais</t>
  </si>
  <si>
    <t>Por créditos documentários abertos</t>
  </si>
  <si>
    <t>Outras garantias recebidas</t>
  </si>
  <si>
    <t>Contratos a prazo de taxa de juro FRA - cobertura</t>
  </si>
  <si>
    <t>Margem Finaceira (MF)</t>
  </si>
  <si>
    <t>Resultados da Prestação de Seviços a Clientes e de Mercado (RPSM)</t>
  </si>
  <si>
    <t>Resultados de Serviços e Comissões (RSC)</t>
  </si>
  <si>
    <t>Resultados de Operações Financeiras (ROF)</t>
  </si>
  <si>
    <t>Outros Resultados (OR)</t>
  </si>
  <si>
    <t>Produto Bancário (PB)</t>
  </si>
  <si>
    <t>Custos Operativos</t>
  </si>
  <si>
    <t>Resultado Bruto de Exploração (RBE)</t>
  </si>
  <si>
    <t>Provisões e Imparidades (PI)</t>
  </si>
  <si>
    <t>Resultado Antes de Impostos (RAI)</t>
  </si>
  <si>
    <t>Juros de crédito a clientes</t>
  </si>
  <si>
    <t>Juros de ativos financeirosao justo valor através de resultados</t>
  </si>
  <si>
    <t>Juros de disponibilidades e aplicações em Bancos Centrais</t>
  </si>
  <si>
    <t>Juros de disponibilidades e aplicações em outras IC's</t>
  </si>
  <si>
    <t>Juros de ativos financeiros disponíveis para venda</t>
  </si>
  <si>
    <t>Juros de derivados para gestão de risco</t>
  </si>
  <si>
    <t>Juros de investimentos detidos até à maturidade</t>
  </si>
  <si>
    <t>Outros juros e proveitos similares</t>
  </si>
  <si>
    <t>Juros e Rendimentos Similares (JR)</t>
  </si>
  <si>
    <t>Juros e Encargos Similares (JR)</t>
  </si>
  <si>
    <t>Juros de recursos de Banco Centrais</t>
  </si>
  <si>
    <t>Juros de recursos de outras instituições de crédito</t>
  </si>
  <si>
    <t>Juros de responsabilidades representadas por títulos</t>
  </si>
  <si>
    <t>Juros de recursos de clientes e outros empréstimos</t>
  </si>
  <si>
    <t>Juros de passivos subordinados</t>
  </si>
  <si>
    <t>Juros de passivos financeiros detidos para negociação</t>
  </si>
  <si>
    <t>Outros juros e custos similares</t>
  </si>
  <si>
    <t>Operações com clientes</t>
  </si>
  <si>
    <t>+ Juros de crédito a clientes</t>
  </si>
  <si>
    <t>- Juros de recursos de clientes e outros empréstimos</t>
  </si>
  <si>
    <t>Taxa ativa média mensal das operações de crédito (C)</t>
  </si>
  <si>
    <t>C-E 
(p.p.)</t>
  </si>
  <si>
    <t>Taxa ativa média mensal das operações de depósitos (D)</t>
  </si>
  <si>
    <t>D-E 
(p.p.)</t>
  </si>
  <si>
    <t>EURIBOR 6M (E)</t>
  </si>
  <si>
    <t>Máximo</t>
  </si>
  <si>
    <t>Mínimo</t>
  </si>
  <si>
    <t>Variação Jan - Dez (p.p.)</t>
  </si>
  <si>
    <t>Operações de Negociação</t>
  </si>
  <si>
    <t>+ Juros de ativos financeiros detidos para negociação e ao justo valor através de resultados</t>
  </si>
  <si>
    <t>- Juros de passivos financeiros detidos para negociação</t>
  </si>
  <si>
    <t>Operações de Cobertura</t>
  </si>
  <si>
    <t>+ Juros de derivados para gestão de risco</t>
  </si>
  <si>
    <t>- Juros de derivados para gestão de risco</t>
  </si>
  <si>
    <t>Restantes Operações</t>
  </si>
  <si>
    <t>Operações com Bancos Centrais</t>
  </si>
  <si>
    <t>+ Juros de disponibilidades e aplicações em Bancos Centrais</t>
  </si>
  <si>
    <t>- Juros de recursos de Bancos Centrais</t>
  </si>
  <si>
    <t>Operações com Outras Instituições de Crédito</t>
  </si>
  <si>
    <t>+ Juros de disponibilidades e aplicações em outras IC's</t>
  </si>
  <si>
    <t>- Juros de recursos de outras instituições de crédito</t>
  </si>
  <si>
    <t>Resultado de Serviços e Comissões (RSC)</t>
  </si>
  <si>
    <t>+ Rendimentos de serviços e comissões</t>
  </si>
  <si>
    <t>- Encargos com serviços e comissões</t>
  </si>
  <si>
    <t>+ Resultados de ativos e passivos avaliados ao justo valor através de resultados</t>
  </si>
  <si>
    <t>+ Resultados de ativos financeiros disponíveis para venda</t>
  </si>
  <si>
    <t>+ Resultados de reavaliação cambial</t>
  </si>
  <si>
    <t>+ Rendimentos de instrumentos de capital</t>
  </si>
  <si>
    <t>+ Resultados de alienação de outros ativos</t>
  </si>
  <si>
    <t>+ Outros resultados de exploração</t>
  </si>
  <si>
    <t>Resultados da Prestação de Serviços a Clientes e de Mercado (RPSM)</t>
  </si>
  <si>
    <t>% RPSM</t>
  </si>
  <si>
    <t>Custos Operativos (CO)</t>
  </si>
  <si>
    <t>Custos com pessoal</t>
  </si>
  <si>
    <t>Gastos gerais administrativos</t>
  </si>
  <si>
    <t>Amortizações do exercício</t>
  </si>
  <si>
    <t>Provisões líquidas de reposições e anulações</t>
  </si>
  <si>
    <t>Correções de valor associadas ao crédito a clientes e valores a receber de outros devedores (líquidas de reposições e anulações)</t>
  </si>
  <si>
    <t>Imparidade de outros ativos financeiros líquida de reversões e recuperações</t>
  </si>
  <si>
    <t>Imparidade de outros ativos líquida de reversões e recuperações</t>
  </si>
  <si>
    <t>Custos Totais (CT)</t>
  </si>
  <si>
    <t>% PB</t>
  </si>
  <si>
    <t>+ Juros e rendimentos similares</t>
  </si>
  <si>
    <t>Margem Financeira (MF)</t>
  </si>
  <si>
    <t>Resultados de Serviços e Comissões</t>
  </si>
  <si>
    <t>Resultados de Operações Financeiras</t>
  </si>
  <si>
    <t>Outros Resultados</t>
  </si>
  <si>
    <t>- Custos com pessoal</t>
  </si>
  <si>
    <t>- Gastos gerais administrativos</t>
  </si>
  <si>
    <t>- Amortização do exercício</t>
  </si>
  <si>
    <t>- Provisões líquidas de reposições e anulações</t>
  </si>
  <si>
    <t>- Correções de valor associadas ao crédito a clientes e valores a receber de outros devedores (líquidas de reposições e anulações)</t>
  </si>
  <si>
    <t>- Imparidade de outros ativos financeiros líquida de reversões  e recuperações</t>
  </si>
  <si>
    <t>- Imparidade de outros ativos líquida de reversões  e recuperações</t>
  </si>
  <si>
    <t>Provisões e Similares</t>
  </si>
  <si>
    <t>- Juros e encargos similares</t>
  </si>
  <si>
    <r>
      <t xml:space="preserve">Resultado Antes de Impostos </t>
    </r>
    <r>
      <rPr>
        <b/>
        <vertAlign val="superscript"/>
        <sz val="11"/>
        <color theme="1"/>
        <rFont val="Calibri"/>
        <family val="2"/>
      </rPr>
      <t>(1)</t>
    </r>
  </si>
  <si>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</si>
  <si>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</si>
  <si>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</si>
  <si>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</si>
  <si>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</si>
  <si>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</si>
  <si>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</si>
  <si>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</si>
  <si>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</si>
  <si>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</si>
  <si>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</si>
  <si>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</si>
  <si>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r>
      <t xml:space="preserve">Outros </t>
    </r>
    <r>
      <rPr>
        <vertAlign val="superscript"/>
        <sz val="11"/>
        <color theme="1"/>
        <rFont val="Calibri"/>
        <family val="2"/>
      </rPr>
      <t>(2)</t>
    </r>
  </si>
  <si>
    <r>
      <t xml:space="preserve">Matéria Coletável </t>
    </r>
    <r>
      <rPr>
        <b/>
        <vertAlign val="superscript"/>
        <sz val="11"/>
        <color theme="1"/>
        <rFont val="Calibri"/>
        <family val="2"/>
      </rPr>
      <t>(3)</t>
    </r>
  </si>
  <si>
    <t>Impostos sobre o rendimento (IRC)</t>
  </si>
  <si>
    <t>Taxa de Imposto sobre o Rendimento (%)</t>
  </si>
  <si>
    <t>Impostos sobre o rendimento suportados no estrangeiro líquidos de dedução por dupla tributação</t>
  </si>
  <si>
    <t>Tributações autónomas</t>
  </si>
  <si>
    <r>
      <t>Derramas</t>
    </r>
    <r>
      <rPr>
        <vertAlign val="superscript"/>
        <sz val="11"/>
        <color theme="1"/>
        <rFont val="Calibri"/>
        <family val="2"/>
      </rPr>
      <t xml:space="preserve"> (1)</t>
    </r>
  </si>
  <si>
    <t>Total de Derramas, Tributações Autónomas e Imposto Sobre o Rendimento Suportado no Estrangeiro</t>
  </si>
  <si>
    <t>Carga Fiscal</t>
  </si>
  <si>
    <t>Contribuição sobre o Sector Bancário</t>
  </si>
  <si>
    <t>Carga Parafiscal</t>
  </si>
  <si>
    <t>Taxa Social Única</t>
  </si>
  <si>
    <t>Encargo com pensões</t>
  </si>
  <si>
    <t>Outros encargos</t>
  </si>
  <si>
    <r>
      <t xml:space="preserve">Encargos fiscais de exploração </t>
    </r>
    <r>
      <rPr>
        <vertAlign val="superscript"/>
        <sz val="11"/>
        <color theme="1"/>
        <rFont val="Calibri"/>
        <family val="2"/>
      </rPr>
      <t>(1)</t>
    </r>
  </si>
  <si>
    <t>Ativo Total (Milhões €)</t>
  </si>
  <si>
    <r>
      <t xml:space="preserve">Ativo Total </t>
    </r>
    <r>
      <rPr>
        <vertAlign val="superscript"/>
        <sz val="11"/>
        <color theme="1"/>
        <rFont val="Calibri"/>
        <family val="2"/>
      </rPr>
      <t>(1)</t>
    </r>
  </si>
  <si>
    <t>Fundos Próprios (Milhões €)</t>
  </si>
  <si>
    <t>Common Equity Tier 1 (CET1)</t>
  </si>
  <si>
    <r>
      <rPr>
        <i/>
        <sz val="11"/>
        <color theme="1"/>
        <rFont val="Calibri"/>
        <family val="2"/>
      </rPr>
      <t>Tier</t>
    </r>
    <r>
      <rPr>
        <sz val="11"/>
        <color theme="1"/>
        <rFont val="Calibri"/>
        <family val="2"/>
        <scheme val="minor"/>
      </rPr>
      <t xml:space="preserve"> 1</t>
    </r>
  </si>
  <si>
    <r>
      <rPr>
        <i/>
        <sz val="11"/>
        <color theme="1"/>
        <rFont val="Calibri"/>
        <family val="2"/>
      </rPr>
      <t>Tier</t>
    </r>
    <r>
      <rPr>
        <sz val="11"/>
        <color theme="1"/>
        <rFont val="Calibri"/>
        <family val="2"/>
        <scheme val="minor"/>
      </rPr>
      <t xml:space="preserve"> 2</t>
    </r>
  </si>
  <si>
    <t>Fundos Próprios Elegíveis</t>
  </si>
  <si>
    <t>Ativos Ponderados pelo Risco (Milhões €)</t>
  </si>
  <si>
    <t>Risco de crédito</t>
  </si>
  <si>
    <t>Risco de mercado</t>
  </si>
  <si>
    <t>Risco operacional</t>
  </si>
  <si>
    <t>Posições em risco - Ajustamento da avaliação de crédito</t>
  </si>
  <si>
    <t>Ativos ponderados pelo risco</t>
  </si>
  <si>
    <r>
      <t xml:space="preserve">Rácios de Fundos Próprios (%) </t>
    </r>
    <r>
      <rPr>
        <b/>
        <vertAlign val="superscript"/>
        <sz val="11"/>
        <color theme="1"/>
        <rFont val="Calibri"/>
        <family val="2"/>
      </rPr>
      <t>(2)</t>
    </r>
  </si>
  <si>
    <t>Indicadores de Eficiência Por Empregado</t>
  </si>
  <si>
    <t>População por Empregado</t>
  </si>
  <si>
    <r>
      <t xml:space="preserve">Número Global de Empregados </t>
    </r>
    <r>
      <rPr>
        <b/>
        <vertAlign val="superscript"/>
        <sz val="11"/>
        <color theme="1"/>
        <rFont val="Calibri"/>
        <family val="2"/>
      </rPr>
      <t>(1)</t>
    </r>
  </si>
  <si>
    <r>
      <t xml:space="preserve">Ativo Total Médio </t>
    </r>
    <r>
      <rPr>
        <b/>
        <vertAlign val="superscript"/>
        <sz val="11"/>
        <color theme="1"/>
        <rFont val="Calibri"/>
        <family val="2"/>
      </rPr>
      <t>(2)</t>
    </r>
    <r>
      <rPr>
        <b/>
        <sz val="11"/>
        <color theme="1"/>
        <rFont val="Calibri"/>
        <family val="2"/>
        <scheme val="minor"/>
      </rPr>
      <t xml:space="preserve"> por Empregado</t>
    </r>
  </si>
  <si>
    <r>
      <t xml:space="preserve">Volume de Negócios </t>
    </r>
    <r>
      <rPr>
        <b/>
        <vertAlign val="superscript"/>
        <sz val="11"/>
        <color theme="1"/>
        <rFont val="Calibri"/>
        <family val="2"/>
      </rPr>
      <t>(3)</t>
    </r>
    <r>
      <rPr>
        <b/>
        <sz val="11"/>
        <color theme="1"/>
        <rFont val="Calibri"/>
        <family val="2"/>
        <scheme val="minor"/>
      </rPr>
      <t xml:space="preserve"> por Empregado</t>
    </r>
  </si>
  <si>
    <r>
      <t xml:space="preserve">Crédito </t>
    </r>
    <r>
      <rPr>
        <b/>
        <vertAlign val="superscript"/>
        <sz val="11"/>
        <color theme="1"/>
        <rFont val="Calibri"/>
        <family val="2"/>
      </rPr>
      <t>(4)</t>
    </r>
    <r>
      <rPr>
        <b/>
        <sz val="11"/>
        <color theme="1"/>
        <rFont val="Calibri"/>
        <family val="2"/>
        <scheme val="minor"/>
      </rPr>
      <t xml:space="preserve"> por Empregado</t>
    </r>
  </si>
  <si>
    <r>
      <t xml:space="preserve">Custo Médio </t>
    </r>
    <r>
      <rPr>
        <b/>
        <vertAlign val="superscript"/>
        <sz val="11"/>
        <color theme="1"/>
        <rFont val="Calibri"/>
        <family val="2"/>
      </rPr>
      <t>(5)</t>
    </r>
    <r>
      <rPr>
        <b/>
        <sz val="11"/>
        <color theme="1"/>
        <rFont val="Calibri"/>
        <family val="2"/>
        <scheme val="minor"/>
      </rPr>
      <t xml:space="preserve"> por Empregado</t>
    </r>
  </si>
  <si>
    <t>Produto Bancário por Empregado</t>
  </si>
  <si>
    <t>Indicadores de Eficiência Por Balcão</t>
  </si>
  <si>
    <r>
      <t xml:space="preserve">Número de Balcões </t>
    </r>
    <r>
      <rPr>
        <b/>
        <vertAlign val="superscript"/>
        <sz val="11"/>
        <color theme="1"/>
        <rFont val="Calibri"/>
        <family val="2"/>
      </rPr>
      <t>(1)</t>
    </r>
  </si>
  <si>
    <t>População por Balcão</t>
  </si>
  <si>
    <t>Empregados por Balcão</t>
  </si>
  <si>
    <r>
      <t xml:space="preserve">Ativo Total Médio </t>
    </r>
    <r>
      <rPr>
        <b/>
        <vertAlign val="superscript"/>
        <sz val="11"/>
        <color theme="1"/>
        <rFont val="Calibri"/>
        <family val="2"/>
      </rPr>
      <t>(2)</t>
    </r>
    <r>
      <rPr>
        <b/>
        <sz val="11"/>
        <color theme="1"/>
        <rFont val="Calibri"/>
        <family val="2"/>
        <scheme val="minor"/>
      </rPr>
      <t xml:space="preserve"> por Balcão</t>
    </r>
  </si>
  <si>
    <r>
      <t xml:space="preserve">Volume de Negócios </t>
    </r>
    <r>
      <rPr>
        <b/>
        <vertAlign val="superscript"/>
        <sz val="11"/>
        <color theme="1"/>
        <rFont val="Calibri"/>
        <family val="2"/>
      </rPr>
      <t>(3)</t>
    </r>
    <r>
      <rPr>
        <b/>
        <sz val="11"/>
        <color theme="1"/>
        <rFont val="Calibri"/>
        <family val="2"/>
        <scheme val="minor"/>
      </rPr>
      <t xml:space="preserve"> por Balcão</t>
    </r>
  </si>
  <si>
    <r>
      <t xml:space="preserve">Crédito </t>
    </r>
    <r>
      <rPr>
        <b/>
        <vertAlign val="superscript"/>
        <sz val="11"/>
        <color theme="1"/>
        <rFont val="Calibri"/>
        <family val="2"/>
      </rPr>
      <t>(4)</t>
    </r>
    <r>
      <rPr>
        <b/>
        <sz val="11"/>
        <color theme="1"/>
        <rFont val="Calibri"/>
        <family val="2"/>
        <scheme val="minor"/>
      </rPr>
      <t xml:space="preserve"> por Balcão</t>
    </r>
  </si>
  <si>
    <t>Produto Bancário por Balcão</t>
  </si>
  <si>
    <t>Total (número de habitantes)</t>
  </si>
  <si>
    <t>Total (milhares €)</t>
  </si>
  <si>
    <t>Total (número de empregados)</t>
  </si>
  <si>
    <r>
      <t xml:space="preserve">Crédito a clientes </t>
    </r>
    <r>
      <rPr>
        <b/>
        <vertAlign val="superscript"/>
        <sz val="11"/>
        <color theme="1"/>
        <rFont val="Calibri"/>
        <family val="2"/>
      </rPr>
      <t>(2)</t>
    </r>
  </si>
  <si>
    <t>Recursos de clientes e Outros Empréstimos</t>
  </si>
  <si>
    <t>Margem Financeira</t>
  </si>
  <si>
    <t>Produto Bancário</t>
  </si>
  <si>
    <t>Provisões e Imparidades</t>
  </si>
  <si>
    <t>Outros Resultados de Consolidação</t>
  </si>
  <si>
    <t>Resultado Antes de Impostos e Interesses Minoritários</t>
  </si>
  <si>
    <t>Por Atividade</t>
  </si>
  <si>
    <t>Índice</t>
  </si>
  <si>
    <r>
      <rPr>
        <vertAlign val="superscript"/>
        <sz val="8"/>
        <color theme="1"/>
        <rFont val="Calibri"/>
        <family val="2"/>
      </rPr>
      <t>(1)</t>
    </r>
    <r>
      <rPr>
        <sz val="8"/>
        <color theme="1"/>
        <rFont val="Calibri"/>
        <family val="2"/>
        <scheme val="minor"/>
      </rPr>
      <t xml:space="preserve"> Método de formação co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</si>
  <si>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</si>
  <si>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</si>
  <si>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</si>
  <si>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Em Bancos Centrais e Outras Instituições de Crédito</t>
    </r>
  </si>
  <si>
    <r>
      <rPr>
        <vertAlign val="superscript"/>
        <sz val="8"/>
        <color theme="1"/>
        <rFont val="Calibri"/>
        <family val="2"/>
      </rPr>
      <t>(2)</t>
    </r>
    <r>
      <rPr>
        <sz val="8"/>
        <color theme="1"/>
        <rFont val="Calibri"/>
        <family val="2"/>
        <scheme val="minor"/>
      </rPr>
      <t xml:space="preserve"> Inclui carteiras de ativos financeiros detidos para negociação, outros ativos financeiros ao justo valor através de resultados, ativos financeiros disponíveis para venda e investimentos detidos até à maturidade e ativos com acordo de recompra. </t>
    </r>
  </si>
  <si>
    <r>
      <rPr>
        <vertAlign val="superscript"/>
        <sz val="8"/>
        <color theme="1"/>
        <rFont val="Calibri"/>
        <family val="2"/>
      </rPr>
      <t>(3)</t>
    </r>
    <r>
      <rPr>
        <sz val="8"/>
        <color theme="1"/>
        <rFont val="Calibri"/>
        <family val="2"/>
        <scheme val="minor"/>
      </rPr>
      <t xml:space="preserve"> Inclui derivados de cobertura com justo valor positivo, ativos não correntes detidos para venda, propriedades de investimento, outros ativos tangíveis e ativos intangíveis, investimentos em filiais e associadas, ativos por impostos correntes e diferidos e outros ativos.   </t>
    </r>
  </si>
  <si>
    <r>
      <rPr>
        <vertAlign val="superscript"/>
        <sz val="8"/>
        <color theme="1"/>
        <rFont val="Calibri"/>
        <family val="2"/>
      </rPr>
      <t>(1)</t>
    </r>
    <r>
      <rPr>
        <sz val="8"/>
        <color theme="1"/>
        <rFont val="Calibri"/>
        <family val="2"/>
        <scheme val="minor"/>
      </rPr>
      <t xml:space="preserve"> Por indisponibilidade de granularidade na informação disponibilizada pelos Associados, assumiu-se que o crédito vencido referia-se na sua totalidade a empréstimos.</t>
    </r>
  </si>
  <si>
    <r>
      <rPr>
        <vertAlign val="superscript"/>
        <sz val="8"/>
        <color theme="1"/>
        <rFont val="Calibri"/>
        <family val="2"/>
      </rPr>
      <t>(1)</t>
    </r>
    <r>
      <rPr>
        <sz val="8"/>
        <color theme="1"/>
        <rFont val="Calibri"/>
        <family val="2"/>
        <scheme val="minor"/>
      </rPr>
      <t xml:space="preserve"> O crédito vencido compreende as prestações e juros vencidos há mais de 30 dias.</t>
    </r>
  </si>
  <si>
    <r>
      <rPr>
        <vertAlign val="superscript"/>
        <sz val="8"/>
        <color theme="1"/>
        <rFont val="Calibri"/>
        <family val="2"/>
      </rPr>
      <t>(1)</t>
    </r>
    <r>
      <rPr>
        <sz val="8"/>
        <color theme="1"/>
        <rFont val="Calibri"/>
        <family val="2"/>
        <scheme val="minor"/>
      </rPr>
      <t xml:space="preserve"> Ativos com acordo de recompra.</t>
    </r>
  </si>
  <si>
    <r>
      <rPr>
        <vertAlign val="superscript"/>
        <sz val="8"/>
        <color theme="1"/>
        <rFont val="Calibri"/>
        <family val="2"/>
      </rPr>
      <t>(1)</t>
    </r>
    <r>
      <rPr>
        <sz val="8"/>
        <color theme="1"/>
        <rFont val="Calibri"/>
        <family val="2"/>
        <scheme val="minor"/>
      </rPr>
      <t xml:space="preserve"> Valores brutos de imparidade. Não inclui ativos com acordo de recompra e derivados.</t>
    </r>
  </si>
  <si>
    <r>
      <rPr>
        <vertAlign val="superscript"/>
        <sz val="8"/>
        <color theme="1"/>
        <rFont val="Calibri"/>
        <family val="2"/>
      </rPr>
      <t>(2)</t>
    </r>
    <r>
      <rPr>
        <sz val="8"/>
        <color theme="1"/>
        <rFont val="Calibri"/>
        <family val="2"/>
        <scheme val="minor"/>
      </rPr>
      <t xml:space="preserve"> Inclui obrigações e outros títulos de rendimento fixo.</t>
    </r>
  </si>
  <si>
    <r>
      <rPr>
        <vertAlign val="superscript"/>
        <sz val="8"/>
        <color theme="1"/>
        <rFont val="Calibri"/>
        <family val="2"/>
      </rPr>
      <t>(1)</t>
    </r>
    <r>
      <rPr>
        <sz val="8"/>
        <color theme="1"/>
        <rFont val="Calibri"/>
        <family val="2"/>
        <scheme val="minor"/>
      </rPr>
      <t xml:space="preserve"> Valores brutos. Não inclui ativos com acordo de recompra. </t>
    </r>
  </si>
  <si>
    <r>
      <rPr>
        <vertAlign val="superscript"/>
        <sz val="8"/>
        <color theme="1"/>
        <rFont val="Calibri"/>
        <family val="2"/>
      </rPr>
      <t>(1)</t>
    </r>
    <r>
      <rPr>
        <sz val="8"/>
        <color theme="1"/>
        <rFont val="Calibri"/>
        <family val="2"/>
        <scheme val="minor"/>
      </rPr>
      <t xml:space="preserve"> Inclui responsabilidades representadas por títulos, passivos subordinados e instrumentos representativos de capital.</t>
    </r>
  </si>
  <si>
    <r>
      <rPr>
        <vertAlign val="superscript"/>
        <sz val="8"/>
        <color theme="1"/>
        <rFont val="Calibri"/>
        <family val="2"/>
      </rPr>
      <t>(2)</t>
    </r>
    <r>
      <rPr>
        <sz val="8"/>
        <color theme="1"/>
        <rFont val="Calibri"/>
        <family val="2"/>
        <scheme val="minor"/>
      </rPr>
      <t xml:space="preserve"> Inclui passivos financeiros de negociação, outros passivos financeiros ao justo valor através de resultados e passivos financeiros associados a ativos transferidos.</t>
    </r>
  </si>
  <si>
    <r>
      <rPr>
        <vertAlign val="superscript"/>
        <sz val="8"/>
        <color theme="1"/>
        <rFont val="Calibri"/>
        <family val="2"/>
      </rPr>
      <t>(3)</t>
    </r>
    <r>
      <rPr>
        <sz val="8"/>
        <color theme="1"/>
        <rFont val="Calibri"/>
        <family val="2"/>
        <scheme val="minor"/>
      </rPr>
      <t xml:space="preserve"> Inclui derivados de cobertura com justo valor negativo, provisões, passivos por impostos correntes e diferidos e outros passivos.   </t>
    </r>
  </si>
  <si>
    <r>
      <rPr>
        <vertAlign val="superscript"/>
        <sz val="8"/>
        <color theme="1"/>
        <rFont val="Calibri"/>
        <family val="2"/>
      </rPr>
      <t>(1)</t>
    </r>
    <r>
      <rPr>
        <sz val="8"/>
        <color theme="1"/>
        <rFont val="Calibri"/>
        <family val="2"/>
        <scheme val="minor"/>
      </rPr>
      <t xml:space="preserve"> Corresponde ao resultado antes de impostos das 23 instituições financeiras que integram a amostra neste capítulo.</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</si>
  <si>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</si>
  <si>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(1)</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</si>
  <si>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</si>
  <si>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</si>
  <si>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</si>
  <si>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</si>
  <si>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(1)</t>
    </r>
    <r>
      <rPr>
        <sz val="8"/>
        <color theme="1"/>
        <rFont val="Calibri"/>
        <family val="2"/>
        <scheme val="minor"/>
      </rPr>
      <t xml:space="preserve"> Inclui o número de balcões e colaboradores e Portugal, bem como das sucursais e escritórios de representação no exterior.</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</si>
  <si>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</si>
  <si>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r>
      <rPr>
        <vertAlign val="superscript"/>
        <sz val="8"/>
        <color theme="1"/>
        <rFont val="Calibri"/>
        <family val="2"/>
      </rPr>
      <t>(3)</t>
    </r>
    <r>
      <rPr>
        <sz val="8"/>
        <color theme="1"/>
        <rFont val="Calibri"/>
        <family val="2"/>
        <scheme val="minor"/>
      </rPr>
      <t xml:space="preserve"> Inclui crédito líquido a clientes e recursos de clientes e outros empréstimos.</t>
    </r>
  </si>
  <si>
    <r>
      <rPr>
        <vertAlign val="superscript"/>
        <sz val="8"/>
        <color theme="1"/>
        <rFont val="Calibri"/>
        <family val="2"/>
      </rPr>
      <t>(4)</t>
    </r>
    <r>
      <rPr>
        <sz val="8"/>
        <color theme="1"/>
        <rFont val="Calibri"/>
        <family val="2"/>
        <scheme val="minor"/>
      </rPr>
      <t xml:space="preserve"> Inclui crédito líquido a clientes.</t>
    </r>
  </si>
  <si>
    <r>
      <rPr>
        <vertAlign val="superscript"/>
        <sz val="8"/>
        <color theme="1"/>
        <rFont val="Calibri"/>
        <family val="2"/>
      </rPr>
      <t>(1)</t>
    </r>
    <r>
      <rPr>
        <sz val="8"/>
        <color theme="1"/>
        <rFont val="Calibri"/>
        <family val="2"/>
        <scheme val="minor"/>
      </rPr>
      <t xml:space="preserve"> Crédito bruto.</t>
    </r>
  </si>
  <si>
    <r>
      <rPr>
        <vertAlign val="superscript"/>
        <sz val="8"/>
        <color theme="1"/>
        <rFont val="Calibri"/>
        <family val="2"/>
      </rPr>
      <t>(1)</t>
    </r>
    <r>
      <rPr>
        <sz val="8"/>
        <color theme="1"/>
        <rFont val="Calibri"/>
        <family val="2"/>
        <scheme val="minor"/>
      </rPr>
      <t xml:space="preserve"> Resultado antes de impostos, não corrigido de interesses minoritários.</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</si>
  <si>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</si>
  <si>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</si>
  <si>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</si>
  <si>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</si>
  <si>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</si>
  <si>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</si>
  <si>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</si>
  <si>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23 das 25 instituições financeiras que fazem parte da amostra para a análise temporal. As instituições excluídas foram  o Novo Banco dos Açores e o Banco BEST. </t>
    </r>
  </si>
  <si>
    <t>CET 1</t>
  </si>
  <si>
    <t>Tier 1</t>
  </si>
  <si>
    <t>Solvabilidade Total</t>
  </si>
  <si>
    <t>Tabela 1 - Representatividade dos Associados no sistema bancário português, total e por origem/forma de representação legal, a 31 de dezembro (2015-2017)</t>
  </si>
  <si>
    <t>Crédito a Clientes (vivo)</t>
  </si>
  <si>
    <t>Crédito a Clientes (vencido)</t>
  </si>
  <si>
    <t>Crédito a clientes total (bruto)</t>
  </si>
  <si>
    <t>Provisões e imparidades</t>
  </si>
  <si>
    <t>Crédito a clientes total (líquido)</t>
  </si>
  <si>
    <t>Particulares Consumo e Outros Fins</t>
  </si>
  <si>
    <t>Tabela 30 - Evolução  do número de contas bancárias ativas, cartões de crédito e débito ativos e POS, a 31 de dezembro (2014-2017)</t>
  </si>
  <si>
    <t>Tabela 32 - Composição e evolução do crédito bruto a clientes e das provisões e imparidades, a 31 de dezembro (2014-2017)</t>
  </si>
  <si>
    <t>Tabela 35 - Composição e evolução dos empréstimos, por destinatário, a 31 de dezembro (2014-2017)</t>
  </si>
  <si>
    <t>Tabela 36 - Composição e evolução do crédito titularizado não desreconhecido, por destinatário, a 31 de dezembro (2014-2017)</t>
  </si>
  <si>
    <t>Tabela 5 - Evolução do ativo agregado, por dimensão e origem/forma de representação legal, a 31 de dezembro (2014-2017)</t>
  </si>
  <si>
    <t>Tabela 6 - Evolução do número de empregados, a 31 de dezembro (2014-2017)</t>
  </si>
  <si>
    <t>Tabela 7 - Evolução do número de empregados afetos à atividade doméstica, por dimensão, a 31 de dezembro (2014-2017)</t>
  </si>
  <si>
    <t>Tabela 8 - Evolução do número de empregados afetos à atividade doméstica, por origem / forma de representação legal, a 31 de dezembro (2014-2017)</t>
  </si>
  <si>
    <t>Tabela 9 - Distribuição dos recursos humanos, por género e função, pela dimensão das instituições financeiras associadas, a 31 de dezembro (2014-2017)</t>
  </si>
  <si>
    <t>Tabela 10 - Distribuição dos recursos humanos, por género e função, pela origem / forma de representação legal das instituições financeiras associadas, a 31 de dezembro (2014-2017)</t>
  </si>
  <si>
    <t>Tabela 11 - Evolução da idade média dos empregados afetos à atividade doméstica, por dimensão e origem / forma de representação legal, a 31 de dezembro (2014-2017)</t>
  </si>
  <si>
    <t>Tabela 12 - Evolução da antiguidade média dos empregados afetos à atividade doméstica, por dimensão e origem / forma de representação legal, a 31 de dezembro (2014-2017)</t>
  </si>
  <si>
    <t>Tabela 13 - Distribuição dos recursos humanos, por género, pelos regimes de horário adoptados na atividade doméstica, a 31 de dezembro de 2017</t>
  </si>
  <si>
    <t>Tabela 14 -Caracterização dos empregados afetos à atividade doméstica, por dimensão e origem/forma de representação legal, a 31 de dezembro de 2017</t>
  </si>
  <si>
    <t>Tabela 15 -Evolução do número de empregados afetos à atividade doméstica, a 31 de dezembro (2014 - 2017)</t>
  </si>
  <si>
    <t>Tabela 16 -Evolução da formação nas instituições financeiras associadas (2014 - 2017)</t>
  </si>
  <si>
    <t>Tabela 17 - Evolução da tipologia de participações, ações de formação e  número de empregados, a 31 de dezembro (2014-2017)</t>
  </si>
  <si>
    <t>Tabela 18 - Evolução dos gastos com atividades de formação (2014-2017)</t>
  </si>
  <si>
    <t>Tabela 19 - Evolução do número de balcões, a 31 de dezembro (2014-2017)</t>
  </si>
  <si>
    <t>Tabela 20 - Evolução do número de balcões em Portugal, por dimensão, a 31 de dezembro (2014-2017)</t>
  </si>
  <si>
    <t>Tabela 21 - Evolução do número de balcões em Portugal, por origem/forma de representação legal, a 31 de dezembro (2014-2017)</t>
  </si>
  <si>
    <t>Tabela 22 - Evolução de promotores externos em Portugal, por tipologia, a 31 de dezembro (2014-2017)</t>
  </si>
  <si>
    <t xml:space="preserve">Tabela 24 - Evolução do número de balcões por distrito, a 31 de dezembro (2014-2017) </t>
  </si>
  <si>
    <t>Tabela 26 - Evolução e distribuição geográfica do número de sucursais e escritórios de representação no exterior, a 31 de dezembro (2014-2017)</t>
  </si>
  <si>
    <t>Tabela 27 - Evolução da representatividade das instituições financeiras associadas no total das sucursais e representações no exterior, por dimensão e origem/forma de representação legal, a 31 de dezembro (2014-2017)</t>
  </si>
  <si>
    <t>Tabela 28 - Evolução  do número de ATMs das instituições financeiras associadas e da rede Multibanco, a 31 de dezembro (2014-2017)</t>
  </si>
  <si>
    <t>Tabela 29 - Evolução  do número de utilizadores de homebanking, a 31 de dezembro (2014-2017)</t>
  </si>
  <si>
    <t>Tabela 31 - Composição e evolução da estrutura do ativo agregado, a 31 de dezembro (2014-2017)</t>
  </si>
  <si>
    <t>Tabela 33 - Composição e evolução do crédito bruto a clientes, por natureza, a 31 de dezembro (2014-2017)</t>
  </si>
  <si>
    <t>Tabela 34 - Composição e evolução do crédito bruto a clientes, por destinatário, a 31 de dezembro (2014-2017)</t>
  </si>
  <si>
    <r>
      <t>Tabela 37 - Evolução do crédito vencido</t>
    </r>
    <r>
      <rPr>
        <u/>
        <vertAlign val="superscript"/>
        <sz val="11"/>
        <color theme="10"/>
        <rFont val="Calibri"/>
        <family val="2"/>
      </rPr>
      <t>(1)</t>
    </r>
    <r>
      <rPr>
        <u/>
        <sz val="11"/>
        <color theme="10"/>
        <rFont val="Calibri"/>
        <family val="2"/>
      </rPr>
      <t>, a 31 de dezembro (2014-2017)</t>
    </r>
  </si>
  <si>
    <r>
      <t xml:space="preserve">Tabela 38 - Evolução dos rácios de </t>
    </r>
    <r>
      <rPr>
        <i/>
        <u/>
        <sz val="11"/>
        <color theme="10"/>
        <rFont val="Calibri"/>
        <family val="2"/>
      </rPr>
      <t>Non-Performing Loans</t>
    </r>
    <r>
      <rPr>
        <u/>
        <sz val="11"/>
        <color theme="10"/>
        <rFont val="Calibri"/>
        <family val="2"/>
      </rPr>
      <t xml:space="preserve"> e de Cobertura de NPLs, a 31 de dezembro (2014-2017)</t>
    </r>
  </si>
  <si>
    <t>Tabela 39 - Composição e evolução da carteira de investimentos financeiros, a 31 de dezembro (2014-2017)</t>
  </si>
  <si>
    <t>Tabela 40 - Estrutura da carteira de títulos, por tipo de instrumento, a 31 de dezembro (2016-2017)</t>
  </si>
  <si>
    <t>Tabela 42 - Composição e evolução da estrutura de financiamento agregado, a 31 de dezembro (2014-2017)</t>
  </si>
  <si>
    <t>Tabela 44 - Composição e evolução da rubrica de recursos de outras instituições de crédito, a 31 de dezembro (2014-2017)</t>
  </si>
  <si>
    <t>Tabela 46 - Composição e evolução da rubrica de títulos de dívida emitidos e outros instrumentos de capital, a 31 de dezembro (2016-2017)</t>
  </si>
  <si>
    <t>Tabela 47 - Composição e evolução do valor de balanço das responsabilidades representadas por títulos e dos passivos subordinados, a 31 de dezembro (2016-2017)</t>
  </si>
  <si>
    <t>Tabela 48 - Composição e evolução da estrutura de capitais próprios, a 31 de dezembro (2014-2017)</t>
  </si>
  <si>
    <t>Tabela 49 - Contas extrapatrimoniais agregadas, a 31 de dezembro de 2017</t>
  </si>
  <si>
    <t>Tabela 51 - Decomposição da margem financeira agregada (2016-2017)</t>
  </si>
  <si>
    <t>Tabela 52 - Decomposição dos resultados em operações com clientes (2016-2017)</t>
  </si>
  <si>
    <t>Tabela 54 - Decomposição dos resultados em operações com títulos financeiros (2016-2017)</t>
  </si>
  <si>
    <t>Tabela 55 - Decomposição dos resultados em operações no mercado monetário interbancário (2016-2017)</t>
  </si>
  <si>
    <t>Tabela 57 - Decomposição dos custos operativos, provisões e imparidades (2016-2017)</t>
  </si>
  <si>
    <t>Tabela 59 - Aproximação ao montante total de imposto a pagar ao Estado, em sede de IRC, por referência aos exercícios de 2016 e 2017 na base de valores estimados para a matéria coletável, reconstituída a partir do resultado antes de impostos e das variações patrimoniais reconhecidas em reservas e resultados transitados</t>
  </si>
  <si>
    <t>Tabela 60 - Aproximação ao montante de derramas, tributações autónomas e imposto sobre o rendimento suportado no estrangeiro (2016-2017)</t>
  </si>
  <si>
    <t>Tabela 61 - Carga fiscal e parafiscal (2016-2017)</t>
  </si>
  <si>
    <t>Tabela 62 - Adequação dos fundos próprios, a 31 de dezembro (2016-2017)</t>
  </si>
  <si>
    <t>Tabela 64 - Outros Indicadores de Eficiência, a 31 de dezembro (2014-2017)</t>
  </si>
  <si>
    <t>Tabela 65 - Evolução do balanço consolidado relativo à atividade internacional, a 31 de dezembro (2014-2017)</t>
  </si>
  <si>
    <t>Tabela 66 - Evolução da demonstração dos resultados consolidada relativa à atividade internacional (2014-2017)</t>
  </si>
  <si>
    <t>Tabela 7 - Evolução do número de empregados afetos à atividade doméstica, por dimensão, a 31 dezembro (2014-2017)</t>
  </si>
  <si>
    <t>Tabela 8 - Evolução do número de empregados afetos à atividade doméstica, por origem / forma de representação legal, a 31 dezembro (2014-2017)</t>
  </si>
  <si>
    <t>Tabela 9 - Distribuição dos recursos humanos, por género e função, pela dimensão das instituições financeiras associadas, a 31 dezembro (2014-2017)</t>
  </si>
  <si>
    <t>Tabela 10 - Distribuição dos recursos humanos, por género e função, pela origem / forma de representação legal das instituições financeiras associadas, a 31 dezembro (2014-2017)</t>
  </si>
  <si>
    <t>Tabela 14 - Caracterização dos empregados afetos à atividade doméstica, por dimensão e origem/forma de representação legal, a 31 de dezembro de 2017</t>
  </si>
  <si>
    <t>Tabela 15 - Evolução do número de empregados afetos à atividade doméstica, a 31 de dezembro (2014 - 2017)</t>
  </si>
  <si>
    <t>Tabela 16 - Evolução da formação nas instituições financeiras associadas (2014 - 2017)</t>
  </si>
  <si>
    <t>Tabela 23 - Número de balcões por distrito, por dimensão origem/forma de representação legal, a 31 de dezembro de 2017</t>
  </si>
  <si>
    <t>Tabela 25 - Evolução do número de habitantes por balcão, por distrito, a 31 de dezembro (2014-2017)</t>
  </si>
  <si>
    <t>Tabela 30 - Evolução do número de contas bancárias ativas, cartões de crédito e débito ativos e POS, a 31 de dezembro (2014-2017)</t>
  </si>
  <si>
    <t>Tabela 32 - Evolução do crédito bruto a clientes e das provisões e imparidades, a 31 de dezembro (2014-2017)</t>
  </si>
  <si>
    <t>Tabela 33 - Composição e evolução do crédito bruto a clientes, por natureza, a 31 de dezembro (2016-2017)</t>
  </si>
  <si>
    <t>Tabela 34 - Composição e evolução do crédito bruto a clientes, por destinatário, a 31 de dezembro (2016-2017)</t>
  </si>
  <si>
    <t>Tabela 35 - Composição e evolução dos empréstimos por destinatário, a 31 de dezembro (2014-2017)</t>
  </si>
  <si>
    <t>Tabela 37 - Evolução do crédito vencido, a 31 de dezembro (2016-2017)</t>
  </si>
  <si>
    <t>Tabela 38 - Evolução dos rácios de Non-Performing Loans e de Cobertura de NPLs, a 31 de dezembro (2016-2017)</t>
  </si>
  <si>
    <t>Tabela 39 - Composição e evolução da carteira de investimentos financeiros, a 31 de dezembro (2016-2017)</t>
  </si>
  <si>
    <t>Tabela 41 - Estrutura dos investimentos finnaceiros, por tipo de carteira e instrumento, a 31 de dezembro (2016-2017)</t>
  </si>
  <si>
    <t>Tabela 43 - Composição e evolução da rubrica de recursos de Bancos Centrais, a 31 de dezembro (2014-2017)</t>
  </si>
  <si>
    <t>Tabela 44 - Composição e evolução da rubrica de recursos de outras instituições de crédito, a 31 de dezembro (2016-2017)</t>
  </si>
  <si>
    <t>Tabela 45 - Composição e evolução da rubrica de recursos de clientes e outros empréstimos, a 31 de dezembro (2016-2017)</t>
  </si>
  <si>
    <t>Tabela 50 - Demonstração de  resultados agregada (2016-2017)</t>
  </si>
  <si>
    <t>Tabela 56 - Decomposição dos resultados da prestação de serviços a clientes e de mercado (2016-2017)</t>
  </si>
  <si>
    <t>Tabela 58 - Demonstração dos resultados agregada, para efeitos de comparabilidade entre 2016 e 2017, das 25 instituições que compõem a amostra</t>
  </si>
  <si>
    <t>Tabela 59 - Aproximação ao montante total de imposto a pagar ao Estado, em sede de IRC, por referência aos exercícios de 2016 e 2017 na base de valores estimados para a matéria coletável, reconstituída a partir do resultado antes de impostos e das variaç</t>
  </si>
  <si>
    <t>Tabela 66 - Evolução da demonstração dos resultados consolidados relativos à atividade internacional</t>
  </si>
  <si>
    <t>Tabela 63 - Evolução dos custos operativos, do produto bancário e do cost-to-income, (2014-2017)</t>
  </si>
  <si>
    <t>Tabela 40 - Estrutura da carteira de títulos, por tipo de instrumento, a 31 de dezembro (2014-2017)</t>
  </si>
  <si>
    <r>
      <t>Tabela 41 - Estrutura dos investimentos financeiros</t>
    </r>
    <r>
      <rPr>
        <u/>
        <vertAlign val="superscript"/>
        <sz val="11"/>
        <color theme="10"/>
        <rFont val="Calibri"/>
        <family val="2"/>
      </rPr>
      <t>(1)</t>
    </r>
    <r>
      <rPr>
        <u/>
        <sz val="11"/>
        <color theme="10"/>
        <rFont val="Calibri"/>
        <family val="2"/>
      </rPr>
      <t>, por tipo de carteira e instrumento, a 31 de dezembro (2014-2017)</t>
    </r>
  </si>
  <si>
    <t>Tabela 46 - Composição e evolução da rubrica de títulos de dívida emitidos e outros instrumentos de capital, a 31 de dezembro (2014-2017)</t>
  </si>
  <si>
    <t>Tabela 47 - Composição e evolução do valor de balanço das responsabilidades representadas por títulos e dos passivos subordinados, a 31 de dezembro (2014-2017)</t>
  </si>
  <si>
    <t>Tabela 50 - Demonstração dos resultados agregada (2014-2017)</t>
  </si>
  <si>
    <t>Número de Contas Bancárias Ativas</t>
  </si>
  <si>
    <t>Número de Cartões de Crédito e Débito Ativos</t>
  </si>
  <si>
    <r>
      <t xml:space="preserve">Número de POS </t>
    </r>
    <r>
      <rPr>
        <b/>
        <vertAlign val="superscript"/>
        <sz val="11"/>
        <color theme="1"/>
        <rFont val="Calibri"/>
        <family val="2"/>
      </rPr>
      <t>(1)</t>
    </r>
  </si>
  <si>
    <r>
      <rPr>
        <vertAlign val="superscript"/>
        <sz val="8"/>
        <color theme="1"/>
        <rFont val="Calibri"/>
        <family val="2"/>
      </rPr>
      <t>(1)</t>
    </r>
    <r>
      <rPr>
        <sz val="8"/>
        <color theme="1"/>
        <rFont val="Calibri"/>
        <family val="2"/>
        <scheme val="minor"/>
      </rPr>
      <t xml:space="preserve"> Point of sale.</t>
    </r>
  </si>
  <si>
    <t>Recursos do Banco de Portugal</t>
  </si>
  <si>
    <t>Recursos de Outros Bancos Centrais</t>
  </si>
  <si>
    <t>Tabela 45 - Composição e evolução dos recursos de clientes e outros empréstimos, a 31 de dezembro (2014-2017)</t>
  </si>
  <si>
    <t>Depósitos à Ordem</t>
  </si>
  <si>
    <t>Depósitos a Prazo</t>
  </si>
  <si>
    <t>Total de recursos de clientes e outros empréstimos</t>
  </si>
  <si>
    <t>Total de recursos de Bancos Centrais</t>
  </si>
  <si>
    <t>,</t>
  </si>
  <si>
    <t>Tabela 51 - Decomposição da margem financeira agregada (2014-2017)</t>
  </si>
  <si>
    <t>Tabela 52 - Decomposição dos resultados em operações com clientes (2014-2017)</t>
  </si>
  <si>
    <t>Toral</t>
  </si>
  <si>
    <t>Tabela 53 - Prinicipais estatísticas descritivas para a EURIBOR (6m), a taxa ativa média mensal das operações de crédito e a taxa passiva média mensal das operações de depósito (2014-2017)</t>
  </si>
  <si>
    <t>Tabela 53 - Principais estatísticas descritivas para a EURIBOR (6m), a taxa ativa média mensal das operações de crédito e a taxa passiva média mensal das operações de depósitos (2014-2017)</t>
  </si>
  <si>
    <t>Tabela 56 - Decomposição dos resultadosda prestação de serviços a clientes e de mercado (2014-2017)</t>
  </si>
  <si>
    <t>Tabela 57 - Decomposição dos custos operativos, provisões e imparidades (2014-2017)</t>
  </si>
  <si>
    <t>Tabela 62 - Adequação dos fundos próprios, a 31 de dezembro (2014-2017)</t>
  </si>
  <si>
    <t>Custos operativos</t>
  </si>
  <si>
    <t>Cost-to-Income</t>
  </si>
  <si>
    <t>Variação (em pontos percentuais)</t>
  </si>
  <si>
    <t>Tabela 58 - Demonstração de resultados agregada, para efeitos de comparabilidade entre 2014 e 2017, das 25 instituições que compõem a amostra</t>
  </si>
  <si>
    <t>Ativo Agregado (milhões €)</t>
  </si>
  <si>
    <t>Tabela 54 - Decomposição dos resultados em operações com títulos financeiros (2014-2017)</t>
  </si>
  <si>
    <t>Taxa de variação anual</t>
  </si>
  <si>
    <t>Tabela 4 - Contribuição das instituições financeiras associadas para a variação do ativo agregado, por dimensão e origem/forma de representação legal (2015-2017)</t>
  </si>
  <si>
    <t>Percentagem no total do ativo consolidado</t>
  </si>
  <si>
    <t>Percentagem no total do crédito a clientes consolidado</t>
  </si>
  <si>
    <t>Percentagem no total dos recursos de clientes consolidado</t>
  </si>
  <si>
    <t>Em percentagem do total de ativo</t>
  </si>
  <si>
    <t>Contribuição para a taxa de variação do número de empregados</t>
  </si>
  <si>
    <r>
      <t xml:space="preserve">Taxa de variação anual </t>
    </r>
    <r>
      <rPr>
        <vertAlign val="superscript"/>
        <sz val="11"/>
        <color rgb="FF000000"/>
        <rFont val="Calibri"/>
        <family val="2"/>
        <scheme val="minor"/>
      </rPr>
      <t>(2)</t>
    </r>
  </si>
  <si>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</si>
  <si>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</si>
  <si>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</si>
  <si>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</si>
  <si>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</si>
  <si>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t>Percentagem no total dos outros resultados de consolidação</t>
  </si>
  <si>
    <r>
      <t xml:space="preserve">Percentagem no total do RAI </t>
    </r>
    <r>
      <rPr>
        <vertAlign val="superscript"/>
        <sz val="11"/>
        <color theme="1"/>
        <rFont val="Calibri"/>
        <family val="2"/>
      </rPr>
      <t>(1)</t>
    </r>
    <r>
      <rPr>
        <sz val="11"/>
        <color theme="1"/>
        <rFont val="Calibri"/>
        <family val="2"/>
        <scheme val="minor"/>
      </rPr>
      <t xml:space="preserve"> consolidado</t>
    </r>
  </si>
  <si>
    <t>s.s.</t>
  </si>
</sst>
</file>

<file path=xl/styles.xml><?xml version="1.0" encoding="utf-8"?>
<styleSheet xmlns="http://schemas.openxmlformats.org/spreadsheetml/2006/main">
  <numFmts count="7">
    <numFmt numFmtId="5" formatCode="#,##0\ &quot;€&quot;;\-#,##0\ &quot;€&quot;"/>
    <numFmt numFmtId="164" formatCode="0.0%"/>
    <numFmt numFmtId="165" formatCode="0.0"/>
    <numFmt numFmtId="166" formatCode="#,##0;\(#,##0\);\-"/>
    <numFmt numFmtId="167" formatCode="#,##0.00;\(#,##0.00\);\-"/>
    <numFmt numFmtId="168" formatCode="#,##0\ ;\(#,##0\);\-\ "/>
    <numFmt numFmtId="169" formatCode="0.0\ \p\p"/>
  </numFmts>
  <fonts count="48">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b/>
      <sz val="11"/>
      <color theme="0"/>
      <name val="Calibri"/>
      <family val="2"/>
      <scheme val="minor"/>
    </font>
    <font>
      <sz val="11"/>
      <color theme="1"/>
      <name val="Calibri"/>
      <family val="2"/>
      <scheme val="minor"/>
    </font>
    <font>
      <i/>
      <sz val="11"/>
      <color theme="1"/>
      <name val="Calibri"/>
      <family val="2"/>
      <scheme val="minor"/>
    </font>
    <font>
      <b/>
      <vertAlign val="superscript"/>
      <sz val="8"/>
      <color theme="1"/>
      <name val="Calibri"/>
      <family val="2"/>
    </font>
    <font>
      <vertAlign val="superscript"/>
      <sz val="8"/>
      <color theme="1"/>
      <name val="Calibri"/>
      <family val="2"/>
    </font>
    <font>
      <sz val="8"/>
      <color theme="1"/>
      <name val="Calibri"/>
      <family val="2"/>
      <scheme val="minor"/>
    </font>
    <font>
      <sz val="10"/>
      <name val="Arial"/>
      <family val="2"/>
    </font>
    <font>
      <b/>
      <sz val="11"/>
      <color theme="4"/>
      <name val="Calibri"/>
      <family val="2"/>
      <scheme val="minor"/>
    </font>
    <font>
      <b/>
      <sz val="11"/>
      <color rgb="FF000000"/>
      <name val="Calibri"/>
      <family val="2"/>
      <scheme val="minor"/>
    </font>
    <font>
      <b/>
      <i/>
      <sz val="11"/>
      <color rgb="FF000000"/>
      <name val="Calibri"/>
      <family val="2"/>
      <scheme val="minor"/>
    </font>
    <font>
      <sz val="11"/>
      <color rgb="FF000000"/>
      <name val="Calibri"/>
      <family val="2"/>
      <scheme val="minor"/>
    </font>
    <font>
      <i/>
      <sz val="11"/>
      <color rgb="FF000000"/>
      <name val="Calibri"/>
      <family val="2"/>
      <scheme val="minor"/>
    </font>
    <font>
      <b/>
      <vertAlign val="superscript"/>
      <sz val="8"/>
      <color theme="0"/>
      <name val="Calibri"/>
      <family val="2"/>
    </font>
    <font>
      <b/>
      <sz val="11"/>
      <color rgb="FF7F631E"/>
      <name val="Calibri"/>
      <family val="2"/>
    </font>
    <font>
      <b/>
      <sz val="11"/>
      <color theme="0"/>
      <name val="Calibri"/>
      <family val="2"/>
    </font>
    <font>
      <b/>
      <vertAlign val="superscript"/>
      <sz val="11"/>
      <color theme="0"/>
      <name val="Calibri"/>
      <family val="2"/>
    </font>
    <font>
      <b/>
      <sz val="11"/>
      <color rgb="FF000000"/>
      <name val="Calibri"/>
      <family val="2"/>
    </font>
    <font>
      <sz val="11"/>
      <color rgb="FF000000"/>
      <name val="Calibri"/>
      <family val="2"/>
    </font>
    <font>
      <sz val="11"/>
      <name val="Calibri"/>
      <family val="2"/>
    </font>
    <font>
      <i/>
      <sz val="11"/>
      <name val="Calibri"/>
      <family val="2"/>
    </font>
    <font>
      <sz val="8"/>
      <color rgb="FF000000"/>
      <name val="Calibri"/>
      <family val="2"/>
    </font>
    <font>
      <i/>
      <sz val="11"/>
      <color theme="1"/>
      <name val="Calibri"/>
      <family val="2"/>
    </font>
    <font>
      <b/>
      <sz val="11"/>
      <name val="Calibri"/>
      <family val="2"/>
      <scheme val="minor"/>
    </font>
    <font>
      <b/>
      <i/>
      <sz val="11"/>
      <name val="Calibri"/>
      <family val="2"/>
      <scheme val="minor"/>
    </font>
    <font>
      <i/>
      <sz val="11"/>
      <name val="Calibri"/>
      <family val="2"/>
      <scheme val="minor"/>
    </font>
    <font>
      <b/>
      <i/>
      <sz val="11"/>
      <color theme="0" tint="-0.499984740745262"/>
      <name val="Calibri"/>
      <family val="2"/>
      <scheme val="minor"/>
    </font>
    <font>
      <i/>
      <sz val="11"/>
      <color theme="0" tint="-0.499984740745262"/>
      <name val="Calibri"/>
      <family val="2"/>
      <scheme val="minor"/>
    </font>
    <font>
      <vertAlign val="superscript"/>
      <sz val="11"/>
      <color rgb="FF000000"/>
      <name val="Calibri"/>
      <family val="2"/>
      <scheme val="minor"/>
    </font>
    <font>
      <vertAlign val="superscript"/>
      <sz val="11"/>
      <color rgb="FF000000"/>
      <name val="Calibri"/>
      <family val="2"/>
    </font>
    <font>
      <vertAlign val="superscript"/>
      <sz val="11"/>
      <color theme="1"/>
      <name val="Calibri"/>
      <family val="2"/>
    </font>
    <font>
      <b/>
      <vertAlign val="superscript"/>
      <sz val="11"/>
      <color theme="1"/>
      <name val="Calibri"/>
      <family val="2"/>
    </font>
    <font>
      <u/>
      <sz val="11"/>
      <name val="Calibri"/>
      <family val="2"/>
    </font>
    <font>
      <b/>
      <sz val="11"/>
      <name val="Calibri"/>
      <family val="2"/>
    </font>
    <font>
      <b/>
      <i/>
      <sz val="11"/>
      <name val="Calibri"/>
      <family val="2"/>
    </font>
    <font>
      <b/>
      <vertAlign val="superscript"/>
      <sz val="11"/>
      <color theme="1"/>
      <name val="Calibri"/>
      <family val="2"/>
      <scheme val="minor"/>
    </font>
    <font>
      <b/>
      <i/>
      <sz val="11"/>
      <color theme="1"/>
      <name val="Calibri"/>
      <family val="2"/>
    </font>
    <font>
      <sz val="11"/>
      <name val="Tahoma"/>
      <family val="2"/>
    </font>
    <font>
      <b/>
      <sz val="11"/>
      <color indexed="8"/>
      <name val="Calibri"/>
      <family val="2"/>
    </font>
    <font>
      <sz val="11"/>
      <color theme="1"/>
      <name val="Calibri"/>
      <family val="2"/>
    </font>
    <font>
      <u/>
      <vertAlign val="superscript"/>
      <sz val="11"/>
      <color theme="10"/>
      <name val="Calibri"/>
      <family val="2"/>
    </font>
    <font>
      <i/>
      <u/>
      <sz val="11"/>
      <color theme="10"/>
      <name val="Calibri"/>
      <family val="2"/>
    </font>
    <font>
      <sz val="8"/>
      <name val="Calibri"/>
      <family val="2"/>
      <scheme val="minor"/>
    </font>
    <font>
      <i/>
      <sz val="8"/>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71">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right/>
      <top/>
      <bottom style="thin">
        <color theme="4" tint="-0.249977111117893"/>
      </bottom>
      <diagonal/>
    </border>
    <border>
      <left/>
      <right/>
      <top/>
      <bottom style="thin">
        <color theme="4" tint="-0.24994659260841701"/>
      </bottom>
      <diagonal/>
    </border>
    <border>
      <left/>
      <right/>
      <top/>
      <bottom style="thin">
        <color theme="7" tint="-0.499984740745262"/>
      </bottom>
      <diagonal/>
    </border>
    <border>
      <left style="thin">
        <color theme="0"/>
      </left>
      <right style="thin">
        <color theme="4"/>
      </right>
      <top/>
      <bottom/>
      <diagonal/>
    </border>
    <border>
      <left style="thin">
        <color theme="0"/>
      </left>
      <right style="thin">
        <color theme="0"/>
      </right>
      <top/>
      <bottom/>
      <diagonal/>
    </border>
    <border>
      <left style="thin">
        <color theme="0"/>
      </left>
      <right/>
      <top style="thin">
        <color theme="4"/>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bottom style="thin">
        <color indexed="64"/>
      </bottom>
      <diagonal/>
    </border>
    <border>
      <left/>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style="thin">
        <color theme="0"/>
      </top>
      <bottom/>
      <diagonal/>
    </border>
    <border>
      <left style="thin">
        <color theme="0"/>
      </left>
      <right style="thin">
        <color theme="0"/>
      </right>
      <top style="thin">
        <color theme="4"/>
      </top>
      <bottom style="thin">
        <color theme="0"/>
      </bottom>
      <diagonal/>
    </border>
    <border>
      <left style="thin">
        <color theme="4"/>
      </left>
      <right/>
      <top style="thin">
        <color theme="4"/>
      </top>
      <bottom style="thin">
        <color rgb="FFAA8529"/>
      </bottom>
      <diagonal/>
    </border>
    <border>
      <left style="dashed">
        <color theme="4"/>
      </left>
      <right style="dashed">
        <color theme="4"/>
      </right>
      <top/>
      <bottom style="thin">
        <color theme="4"/>
      </bottom>
      <diagonal/>
    </border>
    <border>
      <left style="dashed">
        <color theme="4"/>
      </left>
      <right style="dashed">
        <color theme="4"/>
      </right>
      <top/>
      <bottom/>
      <diagonal/>
    </border>
    <border>
      <left style="dashed">
        <color theme="4"/>
      </left>
      <right style="dashed">
        <color theme="4"/>
      </right>
      <top style="thin">
        <color theme="4"/>
      </top>
      <bottom/>
      <diagonal/>
    </border>
    <border>
      <left style="dashed">
        <color theme="4"/>
      </left>
      <right style="thin">
        <color theme="4"/>
      </right>
      <top/>
      <bottom style="thin">
        <color theme="4"/>
      </bottom>
      <diagonal/>
    </border>
    <border>
      <left style="dashed">
        <color theme="4"/>
      </left>
      <right style="thin">
        <color theme="4"/>
      </right>
      <top/>
      <bottom/>
      <diagonal/>
    </border>
    <border>
      <left style="dashed">
        <color theme="4"/>
      </left>
      <right style="thin">
        <color theme="4"/>
      </right>
      <top style="thin">
        <color theme="4"/>
      </top>
      <bottom/>
      <diagonal/>
    </border>
    <border>
      <left/>
      <right style="thin">
        <color theme="4"/>
      </right>
      <top/>
      <bottom style="thin">
        <color theme="1"/>
      </bottom>
      <diagonal/>
    </border>
    <border>
      <left/>
      <right/>
      <top/>
      <bottom style="thin">
        <color theme="1"/>
      </bottom>
      <diagonal/>
    </border>
    <border>
      <left/>
      <right style="thin">
        <color theme="4"/>
      </right>
      <top style="thin">
        <color theme="7" tint="-0.499984740745262"/>
      </top>
      <bottom style="thin">
        <color theme="7" tint="-0.499984740745262"/>
      </bottom>
      <diagonal/>
    </border>
  </borders>
  <cellStyleXfs count="5">
    <xf numFmtId="0" fontId="0" fillId="0" borderId="0"/>
    <xf numFmtId="0" fontId="1" fillId="0" borderId="0" applyNumberFormat="0" applyFill="0" applyBorder="0" applyAlignment="0" applyProtection="0">
      <alignment vertical="top"/>
      <protection locked="0"/>
    </xf>
    <xf numFmtId="9" fontId="5" fillId="0" borderId="0" applyFont="0" applyFill="0" applyBorder="0" applyAlignment="0" applyProtection="0"/>
    <xf numFmtId="0" fontId="10" fillId="0" borderId="0"/>
    <xf numFmtId="0" fontId="40" fillId="0" borderId="0"/>
  </cellStyleXfs>
  <cellXfs count="631">
    <xf numFmtId="0" fontId="0" fillId="0" borderId="0" xfId="0"/>
    <xf numFmtId="0" fontId="1" fillId="0" borderId="0" xfId="1" applyAlignment="1" applyProtection="1"/>
    <xf numFmtId="0" fontId="2" fillId="3" borderId="2" xfId="0" applyFont="1" applyFill="1" applyBorder="1" applyAlignment="1">
      <alignment horizontal="left" vertical="center" wrapText="1"/>
    </xf>
    <xf numFmtId="0" fontId="0" fillId="3" borderId="0" xfId="0" applyFont="1" applyFill="1" applyBorder="1" applyAlignment="1">
      <alignment horizontal="left" vertical="center"/>
    </xf>
    <xf numFmtId="0" fontId="0" fillId="3" borderId="4" xfId="0" applyFont="1" applyFill="1" applyBorder="1" applyAlignment="1">
      <alignment horizontal="left" vertical="center"/>
    </xf>
    <xf numFmtId="164" fontId="6" fillId="0" borderId="0" xfId="2" applyNumberFormat="1" applyFont="1" applyBorder="1" applyAlignment="1">
      <alignment horizontal="right" vertical="center"/>
    </xf>
    <xf numFmtId="164" fontId="6" fillId="0" borderId="4" xfId="2" applyNumberFormat="1" applyFont="1" applyBorder="1" applyAlignment="1">
      <alignment horizontal="right" vertical="center"/>
    </xf>
    <xf numFmtId="164" fontId="6" fillId="0" borderId="5" xfId="2" applyNumberFormat="1" applyFont="1" applyBorder="1" applyAlignment="1">
      <alignment horizontal="right" vertical="center"/>
    </xf>
    <xf numFmtId="164" fontId="6" fillId="0" borderId="6" xfId="2" applyNumberFormat="1" applyFont="1" applyBorder="1" applyAlignment="1">
      <alignment horizontal="right" vertical="center"/>
    </xf>
    <xf numFmtId="0" fontId="2" fillId="3" borderId="2" xfId="0" applyFont="1" applyFill="1" applyBorder="1" applyAlignment="1">
      <alignment horizontal="left" vertical="center"/>
    </xf>
    <xf numFmtId="164" fontId="6" fillId="0" borderId="8" xfId="2" applyNumberFormat="1" applyFont="1" applyBorder="1" applyAlignment="1">
      <alignment horizontal="right" vertical="center"/>
    </xf>
    <xf numFmtId="164" fontId="6" fillId="0" borderId="9" xfId="2" applyNumberFormat="1" applyFont="1" applyBorder="1" applyAlignment="1">
      <alignment horizontal="right"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3" borderId="2" xfId="0" applyFont="1" applyFill="1" applyBorder="1" applyAlignment="1">
      <alignment wrapText="1"/>
    </xf>
    <xf numFmtId="164" fontId="6" fillId="3" borderId="0" xfId="2" applyNumberFormat="1" applyFont="1" applyFill="1" applyBorder="1"/>
    <xf numFmtId="164" fontId="6" fillId="3" borderId="4" xfId="2" applyNumberFormat="1" applyFont="1" applyFill="1" applyBorder="1"/>
    <xf numFmtId="164" fontId="6" fillId="0" borderId="0" xfId="2" applyNumberFormat="1" applyFont="1" applyBorder="1"/>
    <xf numFmtId="164" fontId="6" fillId="0" borderId="4" xfId="2" applyNumberFormat="1" applyFont="1" applyBorder="1"/>
    <xf numFmtId="0" fontId="2" fillId="3" borderId="2" xfId="0" applyFont="1" applyFill="1" applyBorder="1"/>
    <xf numFmtId="0" fontId="2" fillId="3" borderId="7" xfId="0" applyFont="1" applyFill="1" applyBorder="1"/>
    <xf numFmtId="164" fontId="6" fillId="3" borderId="12" xfId="2" applyNumberFormat="1" applyFont="1" applyFill="1" applyBorder="1"/>
    <xf numFmtId="164" fontId="6" fillId="3" borderId="13" xfId="0" applyNumberFormat="1" applyFont="1" applyFill="1" applyBorder="1"/>
    <xf numFmtId="0" fontId="9" fillId="0" borderId="0" xfId="0" applyFont="1"/>
    <xf numFmtId="3" fontId="3" fillId="0" borderId="0" xfId="3" applyNumberFormat="1" applyFont="1" applyFill="1" applyBorder="1" applyAlignment="1">
      <alignment horizontal="right" vertical="center"/>
    </xf>
    <xf numFmtId="3" fontId="3" fillId="0" borderId="4" xfId="3" applyNumberFormat="1" applyFont="1" applyFill="1" applyBorder="1" applyAlignment="1">
      <alignment horizontal="right" vertical="center"/>
    </xf>
    <xf numFmtId="0" fontId="6" fillId="0" borderId="0" xfId="0" applyFont="1" applyBorder="1" applyAlignment="1">
      <alignment horizontal="right"/>
    </xf>
    <xf numFmtId="164" fontId="6" fillId="0" borderId="0" xfId="2" applyNumberFormat="1" applyFont="1" applyBorder="1" applyAlignment="1">
      <alignment horizontal="right"/>
    </xf>
    <xf numFmtId="164" fontId="6" fillId="0" borderId="4" xfId="2" applyNumberFormat="1" applyFont="1" applyBorder="1" applyAlignment="1">
      <alignment horizontal="right"/>
    </xf>
    <xf numFmtId="0" fontId="2" fillId="3" borderId="0" xfId="0" applyFont="1" applyFill="1" applyBorder="1" applyAlignment="1">
      <alignment horizontal="center"/>
    </xf>
    <xf numFmtId="0" fontId="2" fillId="3" borderId="4" xfId="0" applyFont="1" applyFill="1" applyBorder="1" applyAlignment="1">
      <alignment horizontal="center"/>
    </xf>
    <xf numFmtId="164" fontId="6" fillId="3" borderId="13" xfId="2" applyNumberFormat="1" applyFont="1" applyFill="1" applyBorder="1"/>
    <xf numFmtId="0" fontId="0" fillId="0" borderId="0" xfId="0" applyFont="1"/>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 xfId="0" applyFont="1" applyBorder="1" applyAlignment="1">
      <alignment horizontal="left" vertical="center" indent="1"/>
    </xf>
    <xf numFmtId="0" fontId="0" fillId="0" borderId="0" xfId="0" applyFont="1" applyBorder="1" applyAlignment="1">
      <alignment horizontal="right" vertical="center"/>
    </xf>
    <xf numFmtId="0" fontId="0" fillId="0" borderId="2" xfId="0" applyFont="1" applyBorder="1" applyAlignment="1">
      <alignment horizontal="right" vertical="center"/>
    </xf>
    <xf numFmtId="0" fontId="0" fillId="0" borderId="5" xfId="0" applyFont="1" applyBorder="1" applyAlignment="1">
      <alignment horizontal="right" vertical="center"/>
    </xf>
    <xf numFmtId="0" fontId="0" fillId="3" borderId="0" xfId="0" applyFont="1" applyFill="1" applyBorder="1" applyAlignment="1">
      <alignment horizontal="right" vertical="center"/>
    </xf>
    <xf numFmtId="0" fontId="0" fillId="3" borderId="4" xfId="0" applyFont="1" applyFill="1" applyBorder="1" applyAlignment="1">
      <alignment horizontal="right" vertical="center"/>
    </xf>
    <xf numFmtId="3" fontId="0" fillId="0" borderId="0" xfId="0" applyNumberFormat="1" applyFont="1" applyBorder="1" applyAlignment="1">
      <alignment horizontal="right" vertical="center"/>
    </xf>
    <xf numFmtId="0" fontId="0" fillId="0" borderId="7" xfId="0" applyFont="1" applyBorder="1" applyAlignment="1">
      <alignment horizontal="right" vertical="center"/>
    </xf>
    <xf numFmtId="3" fontId="0" fillId="0" borderId="8" xfId="0" applyNumberFormat="1" applyFont="1" applyBorder="1" applyAlignment="1">
      <alignment horizontal="right" vertical="center"/>
    </xf>
    <xf numFmtId="0" fontId="11" fillId="0" borderId="0" xfId="0" applyFont="1" applyAlignment="1">
      <alignment wrapText="1"/>
    </xf>
    <xf numFmtId="0" fontId="0" fillId="2" borderId="1" xfId="0" applyFont="1" applyFill="1" applyBorder="1"/>
    <xf numFmtId="0" fontId="0" fillId="3" borderId="0" xfId="0" applyFont="1" applyFill="1" applyBorder="1"/>
    <xf numFmtId="3" fontId="0" fillId="3" borderId="0" xfId="0" applyNumberFormat="1" applyFont="1" applyFill="1" applyBorder="1"/>
    <xf numFmtId="0" fontId="0" fillId="0" borderId="2" xfId="0" applyFont="1" applyBorder="1" applyAlignment="1">
      <alignment horizontal="left" indent="1"/>
    </xf>
    <xf numFmtId="0" fontId="0" fillId="0" borderId="0" xfId="0" applyFont="1" applyBorder="1"/>
    <xf numFmtId="3" fontId="0" fillId="0" borderId="0" xfId="0" applyNumberFormat="1" applyFont="1" applyBorder="1"/>
    <xf numFmtId="0" fontId="0" fillId="3" borderId="4" xfId="0" applyFont="1" applyFill="1" applyBorder="1"/>
    <xf numFmtId="0" fontId="0" fillId="3" borderId="12" xfId="0" applyFont="1" applyFill="1" applyBorder="1"/>
    <xf numFmtId="3" fontId="0" fillId="3" borderId="12" xfId="0" applyNumberFormat="1" applyFont="1" applyFill="1" applyBorder="1"/>
    <xf numFmtId="0" fontId="0" fillId="0" borderId="0" xfId="0" applyFont="1" applyAlignment="1">
      <alignment wrapText="1"/>
    </xf>
    <xf numFmtId="0" fontId="0" fillId="3" borderId="0" xfId="0" applyFont="1" applyFill="1" applyBorder="1" applyAlignment="1">
      <alignment horizontal="right"/>
    </xf>
    <xf numFmtId="0" fontId="0" fillId="3" borderId="4" xfId="0" applyFont="1" applyFill="1" applyBorder="1" applyAlignment="1">
      <alignment horizontal="right"/>
    </xf>
    <xf numFmtId="0" fontId="0" fillId="0" borderId="2" xfId="0" applyFont="1" applyFill="1" applyBorder="1" applyAlignment="1">
      <alignment horizontal="left" indent="1"/>
    </xf>
    <xf numFmtId="0" fontId="2" fillId="2" borderId="1" xfId="0" applyFont="1" applyFill="1" applyBorder="1" applyAlignment="1">
      <alignment horizontal="center" vertical="center"/>
    </xf>
    <xf numFmtId="0" fontId="2" fillId="3" borderId="2" xfId="0" applyFont="1" applyFill="1" applyBorder="1" applyAlignment="1">
      <alignment vertical="center"/>
    </xf>
    <xf numFmtId="0" fontId="0" fillId="3" borderId="0" xfId="0" applyFont="1" applyFill="1" applyBorder="1" applyAlignment="1">
      <alignment vertical="center"/>
    </xf>
    <xf numFmtId="0" fontId="0" fillId="3" borderId="4" xfId="0" applyFont="1" applyFill="1" applyBorder="1" applyAlignment="1">
      <alignment vertical="center"/>
    </xf>
    <xf numFmtId="0" fontId="2" fillId="0" borderId="2" xfId="0" applyFont="1" applyBorder="1" applyAlignment="1">
      <alignment horizontal="left" indent="1"/>
    </xf>
    <xf numFmtId="0" fontId="0" fillId="0" borderId="0" xfId="0" applyFont="1" applyBorder="1" applyAlignment="1">
      <alignment horizontal="right" indent="1"/>
    </xf>
    <xf numFmtId="0" fontId="0" fillId="0" borderId="4" xfId="0" applyFont="1" applyBorder="1" applyAlignment="1">
      <alignment horizontal="right" indent="1"/>
    </xf>
    <xf numFmtId="0" fontId="0" fillId="0" borderId="2" xfId="0" applyFont="1" applyBorder="1" applyAlignment="1">
      <alignment horizontal="left" indent="2"/>
    </xf>
    <xf numFmtId="3" fontId="0" fillId="0" borderId="0" xfId="0" applyNumberFormat="1" applyFont="1" applyBorder="1" applyAlignment="1">
      <alignment horizontal="right" indent="1"/>
    </xf>
    <xf numFmtId="164" fontId="6" fillId="0" borderId="0" xfId="2" applyNumberFormat="1" applyFont="1" applyBorder="1" applyAlignment="1">
      <alignment horizontal="right" indent="1"/>
    </xf>
    <xf numFmtId="164" fontId="6" fillId="0" borderId="4" xfId="2" applyNumberFormat="1" applyFont="1" applyBorder="1" applyAlignment="1">
      <alignment horizontal="right" indent="1"/>
    </xf>
    <xf numFmtId="0" fontId="2" fillId="3" borderId="2" xfId="0" applyFont="1" applyFill="1" applyBorder="1" applyAlignment="1">
      <alignment vertical="center" wrapText="1"/>
    </xf>
    <xf numFmtId="0" fontId="2" fillId="3" borderId="0" xfId="0" applyFont="1" applyFill="1" applyBorder="1" applyAlignment="1">
      <alignment horizontal="right" vertical="center" indent="1"/>
    </xf>
    <xf numFmtId="0" fontId="2" fillId="3" borderId="4" xfId="0" applyFont="1" applyFill="1" applyBorder="1" applyAlignment="1">
      <alignment horizontal="right" vertical="center" indent="1"/>
    </xf>
    <xf numFmtId="3" fontId="0" fillId="0" borderId="4" xfId="0" applyNumberFormat="1" applyFont="1" applyBorder="1" applyAlignment="1">
      <alignment horizontal="right" indent="1"/>
    </xf>
    <xf numFmtId="0" fontId="2" fillId="3" borderId="7" xfId="0" applyFont="1" applyFill="1" applyBorder="1" applyAlignment="1">
      <alignment horizontal="left"/>
    </xf>
    <xf numFmtId="3" fontId="0" fillId="3" borderId="12" xfId="0" applyNumberFormat="1" applyFont="1" applyFill="1" applyBorder="1" applyAlignment="1">
      <alignment horizontal="right" indent="1"/>
    </xf>
    <xf numFmtId="0" fontId="0" fillId="3" borderId="13" xfId="0" applyFont="1" applyFill="1" applyBorder="1" applyAlignment="1">
      <alignment horizontal="right" indent="1"/>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2" fillId="5" borderId="15" xfId="0" applyFont="1" applyFill="1" applyBorder="1" applyAlignment="1">
      <alignment horizontal="left"/>
    </xf>
    <xf numFmtId="0" fontId="12" fillId="5" borderId="0" xfId="0" applyFont="1" applyFill="1" applyBorder="1" applyAlignment="1">
      <alignment horizontal="right" wrapText="1"/>
    </xf>
    <xf numFmtId="0" fontId="13" fillId="5" borderId="0" xfId="0" applyFont="1" applyFill="1" applyBorder="1" applyAlignment="1">
      <alignment horizontal="right" wrapText="1"/>
    </xf>
    <xf numFmtId="0" fontId="0" fillId="5" borderId="0" xfId="0" applyFont="1" applyFill="1" applyBorder="1"/>
    <xf numFmtId="0" fontId="12" fillId="5" borderId="16" xfId="0" applyFont="1" applyFill="1" applyBorder="1" applyAlignment="1">
      <alignment horizontal="right" wrapText="1"/>
    </xf>
    <xf numFmtId="0" fontId="0" fillId="0" borderId="15" xfId="0" applyFont="1" applyBorder="1" applyAlignment="1">
      <alignment horizontal="left" indent="1"/>
    </xf>
    <xf numFmtId="3" fontId="14" fillId="0" borderId="0" xfId="0" applyNumberFormat="1" applyFont="1" applyBorder="1" applyAlignment="1">
      <alignment horizontal="right" wrapText="1"/>
    </xf>
    <xf numFmtId="0" fontId="15" fillId="0" borderId="0" xfId="0" applyFont="1" applyBorder="1" applyAlignment="1">
      <alignment horizontal="right" wrapText="1"/>
    </xf>
    <xf numFmtId="0" fontId="15" fillId="0" borderId="0" xfId="0" applyFont="1" applyBorder="1" applyAlignment="1">
      <alignment horizontal="center" wrapText="1"/>
    </xf>
    <xf numFmtId="0" fontId="14" fillId="0" borderId="0" xfId="0" applyFont="1" applyBorder="1" applyAlignment="1">
      <alignment horizontal="right" wrapText="1"/>
    </xf>
    <xf numFmtId="3" fontId="14" fillId="0" borderId="0" xfId="0" applyNumberFormat="1" applyFont="1" applyFill="1" applyBorder="1" applyAlignment="1">
      <alignment horizontal="right" wrapText="1"/>
    </xf>
    <xf numFmtId="0" fontId="14" fillId="0" borderId="16" xfId="0" applyFont="1" applyBorder="1" applyAlignment="1">
      <alignment horizontal="right" wrapText="1"/>
    </xf>
    <xf numFmtId="164" fontId="14" fillId="0" borderId="0" xfId="0" applyNumberFormat="1" applyFont="1" applyBorder="1" applyAlignment="1">
      <alignment horizontal="right" wrapText="1"/>
    </xf>
    <xf numFmtId="164" fontId="15" fillId="0" borderId="0" xfId="0" applyNumberFormat="1" applyFont="1" applyBorder="1" applyAlignment="1">
      <alignment horizontal="right" wrapText="1"/>
    </xf>
    <xf numFmtId="0" fontId="15" fillId="0" borderId="0" xfId="0" applyFont="1" applyFill="1" applyBorder="1" applyAlignment="1">
      <alignment horizontal="right" wrapText="1"/>
    </xf>
    <xf numFmtId="164" fontId="15" fillId="0" borderId="16" xfId="0" applyNumberFormat="1" applyFont="1" applyBorder="1" applyAlignment="1">
      <alignment horizontal="right" wrapText="1"/>
    </xf>
    <xf numFmtId="164" fontId="12" fillId="5" borderId="16" xfId="0" applyNumberFormat="1" applyFont="1" applyFill="1" applyBorder="1" applyAlignment="1">
      <alignment horizontal="right" wrapText="1"/>
    </xf>
    <xf numFmtId="164" fontId="14" fillId="0" borderId="16" xfId="0" applyNumberFormat="1" applyFont="1" applyBorder="1" applyAlignment="1">
      <alignment horizontal="right" wrapText="1"/>
    </xf>
    <xf numFmtId="164" fontId="12" fillId="5" borderId="0" xfId="0" applyNumberFormat="1" applyFont="1" applyFill="1" applyBorder="1" applyAlignment="1">
      <alignment horizontal="right" wrapText="1"/>
    </xf>
    <xf numFmtId="0" fontId="0" fillId="0" borderId="17" xfId="0" applyFont="1" applyBorder="1" applyAlignment="1">
      <alignment horizontal="left" indent="1"/>
    </xf>
    <xf numFmtId="164" fontId="14" fillId="0" borderId="18" xfId="0" applyNumberFormat="1" applyFont="1" applyBorder="1" applyAlignment="1">
      <alignment horizontal="right" wrapText="1"/>
    </xf>
    <xf numFmtId="0" fontId="0" fillId="0" borderId="18" xfId="0" applyFont="1" applyBorder="1" applyAlignment="1">
      <alignment horizontal="right" wrapText="1" indent="1"/>
    </xf>
    <xf numFmtId="164" fontId="15" fillId="0" borderId="18" xfId="0" applyNumberFormat="1" applyFont="1" applyBorder="1" applyAlignment="1">
      <alignment horizontal="right" wrapText="1"/>
    </xf>
    <xf numFmtId="0" fontId="6" fillId="0" borderId="18" xfId="0" applyFont="1" applyBorder="1" applyAlignment="1">
      <alignment horizontal="right" wrapText="1" indent="1"/>
    </xf>
    <xf numFmtId="0" fontId="6" fillId="0" borderId="18" xfId="0" applyFont="1" applyBorder="1" applyAlignment="1">
      <alignment horizontal="center" wrapText="1"/>
    </xf>
    <xf numFmtId="0" fontId="0" fillId="4" borderId="21" xfId="0" applyFont="1" applyFill="1" applyBorder="1"/>
    <xf numFmtId="0" fontId="4" fillId="4" borderId="23" xfId="0" applyFont="1" applyFill="1" applyBorder="1" applyAlignment="1">
      <alignment horizontal="center" wrapText="1"/>
    </xf>
    <xf numFmtId="0" fontId="4" fillId="4" borderId="25" xfId="0" applyFont="1" applyFill="1" applyBorder="1"/>
    <xf numFmtId="0" fontId="4" fillId="4" borderId="26" xfId="0" applyFont="1" applyFill="1" applyBorder="1" applyAlignment="1">
      <alignment horizontal="center" wrapText="1"/>
    </xf>
    <xf numFmtId="0" fontId="4" fillId="4" borderId="24" xfId="0" applyFont="1" applyFill="1" applyBorder="1" applyAlignment="1">
      <alignment horizontal="center" wrapText="1"/>
    </xf>
    <xf numFmtId="0" fontId="4" fillId="4" borderId="20" xfId="0" applyFont="1" applyFill="1" applyBorder="1" applyAlignment="1">
      <alignment horizontal="center" wrapText="1"/>
    </xf>
    <xf numFmtId="0" fontId="4" fillId="4" borderId="27" xfId="0" applyFont="1" applyFill="1" applyBorder="1" applyAlignment="1">
      <alignment horizontal="center" wrapText="1"/>
    </xf>
    <xf numFmtId="0" fontId="0" fillId="0" borderId="15" xfId="0" applyFont="1" applyBorder="1" applyAlignment="1">
      <alignment horizontal="left" indent="2"/>
    </xf>
    <xf numFmtId="3" fontId="14" fillId="0" borderId="0" xfId="0" applyNumberFormat="1" applyFont="1" applyBorder="1" applyAlignment="1">
      <alignment horizontal="right" vertical="center" wrapText="1"/>
    </xf>
    <xf numFmtId="0" fontId="14" fillId="0" borderId="16" xfId="0" applyFont="1" applyBorder="1" applyAlignment="1">
      <alignment horizontal="right" vertical="center" wrapText="1"/>
    </xf>
    <xf numFmtId="164" fontId="15" fillId="0" borderId="0" xfId="0" applyNumberFormat="1" applyFont="1" applyBorder="1" applyAlignment="1">
      <alignment horizontal="right" vertical="center" wrapText="1"/>
    </xf>
    <xf numFmtId="164" fontId="15" fillId="0" borderId="16" xfId="0" applyNumberFormat="1" applyFont="1" applyBorder="1" applyAlignment="1">
      <alignment horizontal="right" vertical="center" wrapText="1"/>
    </xf>
    <xf numFmtId="0" fontId="12" fillId="5" borderId="0" xfId="0" applyFont="1" applyFill="1" applyBorder="1" applyAlignment="1">
      <alignment horizontal="right" vertical="center" wrapText="1"/>
    </xf>
    <xf numFmtId="0" fontId="0" fillId="5" borderId="0" xfId="0" applyFont="1" applyFill="1" applyBorder="1" applyAlignment="1">
      <alignment horizontal="right" vertical="center"/>
    </xf>
    <xf numFmtId="0" fontId="12" fillId="5" borderId="16" xfId="0" applyFont="1" applyFill="1" applyBorder="1" applyAlignment="1">
      <alignment horizontal="right" vertical="center" wrapText="1"/>
    </xf>
    <xf numFmtId="3" fontId="14" fillId="0" borderId="0" xfId="0" applyNumberFormat="1" applyFont="1" applyBorder="1" applyAlignment="1">
      <alignment horizontal="right" vertical="center"/>
    </xf>
    <xf numFmtId="164" fontId="14" fillId="0" borderId="0" xfId="0" applyNumberFormat="1" applyFont="1" applyBorder="1" applyAlignment="1">
      <alignment horizontal="right" vertical="center" wrapText="1"/>
    </xf>
    <xf numFmtId="10" fontId="14" fillId="0" borderId="18" xfId="0" applyNumberFormat="1" applyFont="1" applyBorder="1" applyAlignment="1">
      <alignment horizontal="right" vertical="center" wrapText="1"/>
    </xf>
    <xf numFmtId="164" fontId="15" fillId="0" borderId="18" xfId="2" applyNumberFormat="1" applyFont="1" applyBorder="1" applyAlignment="1">
      <alignment horizontal="right" vertical="center"/>
    </xf>
    <xf numFmtId="164" fontId="15" fillId="0" borderId="18" xfId="2" applyNumberFormat="1" applyFont="1" applyBorder="1" applyAlignment="1">
      <alignment horizontal="right" vertical="center" wrapText="1"/>
    </xf>
    <xf numFmtId="0" fontId="0" fillId="0" borderId="15" xfId="0" applyFont="1" applyBorder="1" applyAlignment="1">
      <alignment horizontal="left" wrapText="1" indent="2"/>
    </xf>
    <xf numFmtId="0" fontId="0" fillId="0" borderId="17" xfId="0" applyFont="1" applyBorder="1" applyAlignment="1">
      <alignment horizontal="left" wrapText="1" indent="2"/>
    </xf>
    <xf numFmtId="0" fontId="18" fillId="4" borderId="3" xfId="0" applyFont="1" applyFill="1" applyBorder="1" applyAlignment="1">
      <alignment horizontal="center" wrapText="1"/>
    </xf>
    <xf numFmtId="0" fontId="18" fillId="4" borderId="32" xfId="0" applyFont="1" applyFill="1" applyBorder="1" applyAlignment="1">
      <alignment horizontal="center" wrapText="1"/>
    </xf>
    <xf numFmtId="0" fontId="20" fillId="5" borderId="15" xfId="0" applyFont="1" applyFill="1" applyBorder="1" applyAlignment="1">
      <alignment horizontal="justify" wrapText="1"/>
    </xf>
    <xf numFmtId="0" fontId="20" fillId="5" borderId="0" xfId="0" applyFont="1" applyFill="1" applyBorder="1" applyAlignment="1">
      <alignment horizontal="justify" wrapText="1"/>
    </xf>
    <xf numFmtId="0" fontId="20" fillId="5" borderId="16" xfId="0" applyFont="1" applyFill="1" applyBorder="1" applyAlignment="1">
      <alignment horizontal="justify" wrapText="1"/>
    </xf>
    <xf numFmtId="0" fontId="21" fillId="0" borderId="15" xfId="0" applyFont="1" applyBorder="1" applyAlignment="1">
      <alignment horizontal="justify" wrapText="1"/>
    </xf>
    <xf numFmtId="164" fontId="3" fillId="0" borderId="0" xfId="0" applyNumberFormat="1" applyFont="1" applyBorder="1" applyAlignment="1">
      <alignment vertical="center"/>
    </xf>
    <xf numFmtId="165" fontId="3" fillId="0" borderId="0" xfId="0" applyNumberFormat="1" applyFont="1" applyBorder="1" applyAlignment="1">
      <alignment vertical="center"/>
    </xf>
    <xf numFmtId="164" fontId="22" fillId="0" borderId="0" xfId="0" applyNumberFormat="1" applyFont="1" applyBorder="1" applyAlignment="1">
      <alignment horizontal="right" wrapText="1"/>
    </xf>
    <xf numFmtId="165" fontId="3" fillId="0" borderId="16" xfId="0" applyNumberFormat="1" applyFont="1" applyBorder="1" applyAlignment="1">
      <alignment vertical="center"/>
    </xf>
    <xf numFmtId="0" fontId="22" fillId="5" borderId="0" xfId="0" applyFont="1" applyFill="1" applyBorder="1" applyAlignment="1">
      <alignment horizontal="justify" wrapText="1"/>
    </xf>
    <xf numFmtId="0" fontId="23" fillId="5" borderId="0" xfId="0" applyFont="1" applyFill="1" applyBorder="1" applyAlignment="1">
      <alignment horizontal="justify" wrapText="1"/>
    </xf>
    <xf numFmtId="0" fontId="23" fillId="5" borderId="16" xfId="0" applyFont="1" applyFill="1" applyBorder="1" applyAlignment="1">
      <alignment horizontal="justify" wrapText="1"/>
    </xf>
    <xf numFmtId="164" fontId="22" fillId="0" borderId="0" xfId="0" applyNumberFormat="1" applyFont="1" applyFill="1" applyBorder="1" applyAlignment="1">
      <alignment horizontal="right" wrapText="1"/>
    </xf>
    <xf numFmtId="164" fontId="3" fillId="0" borderId="0" xfId="0" applyNumberFormat="1" applyFont="1" applyFill="1" applyBorder="1" applyAlignment="1">
      <alignment vertical="center"/>
    </xf>
    <xf numFmtId="0" fontId="21" fillId="0" borderId="17" xfId="0" applyFont="1" applyBorder="1" applyAlignment="1">
      <alignment horizontal="justify" wrapText="1"/>
    </xf>
    <xf numFmtId="164" fontId="3" fillId="0" borderId="18" xfId="0" applyNumberFormat="1" applyFont="1" applyBorder="1" applyAlignment="1">
      <alignment vertical="center"/>
    </xf>
    <xf numFmtId="165" fontId="3" fillId="0" borderId="18" xfId="0" applyNumberFormat="1" applyFont="1" applyBorder="1" applyAlignment="1">
      <alignment vertical="center"/>
    </xf>
    <xf numFmtId="164" fontId="22" fillId="0" borderId="18" xfId="0" applyNumberFormat="1" applyFont="1" applyBorder="1" applyAlignment="1">
      <alignment horizontal="right" wrapText="1"/>
    </xf>
    <xf numFmtId="165" fontId="3" fillId="0" borderId="19" xfId="0" applyNumberFormat="1" applyFont="1" applyBorder="1" applyAlignment="1">
      <alignment vertical="center"/>
    </xf>
    <xf numFmtId="0" fontId="2" fillId="5" borderId="33" xfId="0" applyFont="1" applyFill="1" applyBorder="1" applyAlignment="1">
      <alignment horizontal="left" vertical="center"/>
    </xf>
    <xf numFmtId="0" fontId="14" fillId="5" borderId="0" xfId="0" applyFont="1" applyFill="1" applyAlignment="1">
      <alignment horizontal="right" vertical="center" wrapText="1" indent="2"/>
    </xf>
    <xf numFmtId="165" fontId="0" fillId="5" borderId="0" xfId="0" applyNumberFormat="1" applyFont="1" applyFill="1" applyAlignment="1">
      <alignment horizontal="right" vertical="center" indent="2"/>
    </xf>
    <xf numFmtId="165" fontId="14" fillId="5" borderId="4" xfId="0" applyNumberFormat="1" applyFont="1" applyFill="1" applyBorder="1" applyAlignment="1">
      <alignment horizontal="right" vertical="center" wrapText="1" indent="2"/>
    </xf>
    <xf numFmtId="0" fontId="0" fillId="0" borderId="2" xfId="0" applyFont="1" applyBorder="1" applyAlignment="1">
      <alignment vertical="center"/>
    </xf>
    <xf numFmtId="165" fontId="0" fillId="0" borderId="0" xfId="0" applyNumberFormat="1" applyFont="1" applyBorder="1" applyAlignment="1">
      <alignment horizontal="right" vertical="center" indent="2"/>
    </xf>
    <xf numFmtId="164" fontId="6" fillId="0" borderId="0" xfId="2" applyNumberFormat="1" applyFont="1" applyBorder="1" applyAlignment="1">
      <alignment horizontal="right" vertical="center" indent="2"/>
    </xf>
    <xf numFmtId="164" fontId="6" fillId="0" borderId="4" xfId="2" applyNumberFormat="1" applyFont="1" applyBorder="1" applyAlignment="1">
      <alignment horizontal="right" vertical="center" indent="2"/>
    </xf>
    <xf numFmtId="0" fontId="2" fillId="5" borderId="15" xfId="0" applyFont="1" applyFill="1" applyBorder="1" applyAlignment="1">
      <alignment horizontal="left" vertical="center"/>
    </xf>
    <xf numFmtId="0" fontId="12" fillId="5" borderId="0" xfId="0" applyFont="1" applyFill="1" applyAlignment="1">
      <alignment horizontal="right" vertical="center" wrapText="1" indent="2"/>
    </xf>
    <xf numFmtId="0" fontId="0" fillId="5" borderId="0" xfId="0" applyFont="1" applyFill="1" applyAlignment="1">
      <alignment horizontal="right" vertical="center" indent="2"/>
    </xf>
    <xf numFmtId="0" fontId="12" fillId="5" borderId="4" xfId="0" applyFont="1" applyFill="1" applyBorder="1" applyAlignment="1">
      <alignment horizontal="right" vertical="center" wrapText="1" indent="2"/>
    </xf>
    <xf numFmtId="165" fontId="0" fillId="0" borderId="4" xfId="0" applyNumberFormat="1" applyFont="1" applyBorder="1" applyAlignment="1">
      <alignment horizontal="right" vertical="center" indent="2"/>
    </xf>
    <xf numFmtId="165" fontId="12" fillId="5" borderId="4" xfId="0" applyNumberFormat="1" applyFont="1" applyFill="1" applyBorder="1" applyAlignment="1">
      <alignment horizontal="right" vertical="center" wrapText="1" indent="2"/>
    </xf>
    <xf numFmtId="0" fontId="0" fillId="0" borderId="7" xfId="0" applyFont="1" applyBorder="1" applyAlignment="1">
      <alignment vertical="center"/>
    </xf>
    <xf numFmtId="165" fontId="0" fillId="0" borderId="12" xfId="0" applyNumberFormat="1" applyFont="1" applyBorder="1" applyAlignment="1">
      <alignment horizontal="right" vertical="center" indent="2"/>
    </xf>
    <xf numFmtId="165" fontId="0" fillId="0" borderId="13" xfId="0" applyNumberFormat="1" applyFont="1" applyBorder="1" applyAlignment="1">
      <alignment horizontal="right" vertical="center" indent="2"/>
    </xf>
    <xf numFmtId="165" fontId="2" fillId="0" borderId="0" xfId="0" applyNumberFormat="1" applyFont="1" applyBorder="1" applyAlignment="1">
      <alignment horizontal="right" vertical="center" indent="2"/>
    </xf>
    <xf numFmtId="165" fontId="2" fillId="0" borderId="4" xfId="0" applyNumberFormat="1" applyFont="1" applyBorder="1" applyAlignment="1">
      <alignment horizontal="right" vertical="center" indent="2"/>
    </xf>
    <xf numFmtId="165" fontId="0" fillId="0" borderId="0" xfId="0" applyNumberFormat="1" applyFont="1" applyBorder="1" applyAlignment="1">
      <alignment horizontal="right" indent="2"/>
    </xf>
    <xf numFmtId="165" fontId="0" fillId="0" borderId="4" xfId="0" applyNumberFormat="1" applyFont="1" applyBorder="1" applyAlignment="1">
      <alignment horizontal="right" indent="2"/>
    </xf>
    <xf numFmtId="164" fontId="6" fillId="0" borderId="0" xfId="2" applyNumberFormat="1" applyFont="1" applyBorder="1" applyAlignment="1">
      <alignment horizontal="right" indent="2"/>
    </xf>
    <xf numFmtId="164" fontId="6" fillId="0" borderId="4" xfId="2" applyNumberFormat="1" applyFont="1" applyBorder="1" applyAlignment="1">
      <alignment horizontal="right" indent="2"/>
    </xf>
    <xf numFmtId="0" fontId="14" fillId="5" borderId="0" xfId="0" applyFont="1" applyFill="1" applyAlignment="1">
      <alignment horizontal="right" wrapText="1" indent="2"/>
    </xf>
    <xf numFmtId="0" fontId="0" fillId="5" borderId="0" xfId="0" applyFont="1" applyFill="1" applyAlignment="1">
      <alignment horizontal="right" indent="2"/>
    </xf>
    <xf numFmtId="0" fontId="14" fillId="5" borderId="4" xfId="0" applyFont="1" applyFill="1" applyBorder="1" applyAlignment="1">
      <alignment horizontal="right" wrapText="1" indent="2"/>
    </xf>
    <xf numFmtId="165" fontId="0" fillId="0" borderId="12" xfId="0" applyNumberFormat="1" applyFont="1" applyBorder="1" applyAlignment="1">
      <alignment horizontal="right" indent="2"/>
    </xf>
    <xf numFmtId="165" fontId="0" fillId="0" borderId="13" xfId="0" applyNumberFormat="1" applyFont="1" applyBorder="1" applyAlignment="1">
      <alignment horizontal="right" indent="2"/>
    </xf>
    <xf numFmtId="165" fontId="2" fillId="0" borderId="0" xfId="0" applyNumberFormat="1" applyFont="1" applyBorder="1" applyAlignment="1">
      <alignment horizontal="right" indent="2"/>
    </xf>
    <xf numFmtId="165" fontId="2" fillId="0" borderId="4" xfId="0" applyNumberFormat="1" applyFont="1" applyBorder="1" applyAlignment="1">
      <alignment horizontal="right" indent="2"/>
    </xf>
    <xf numFmtId="164" fontId="15" fillId="0" borderId="0" xfId="2" applyNumberFormat="1" applyFont="1" applyBorder="1" applyAlignment="1">
      <alignment horizontal="right" wrapText="1"/>
    </xf>
    <xf numFmtId="0" fontId="0" fillId="4" borderId="40" xfId="0" applyFont="1" applyFill="1" applyBorder="1"/>
    <xf numFmtId="0" fontId="4" fillId="4" borderId="42" xfId="0" applyFont="1" applyFill="1" applyBorder="1" applyAlignment="1">
      <alignment horizontal="center" wrapText="1"/>
    </xf>
    <xf numFmtId="0" fontId="2" fillId="5" borderId="2" xfId="0" applyFont="1" applyFill="1" applyBorder="1" applyAlignment="1">
      <alignment horizontal="left" wrapText="1"/>
    </xf>
    <xf numFmtId="0" fontId="12" fillId="5" borderId="4" xfId="0" applyFont="1" applyFill="1" applyBorder="1" applyAlignment="1">
      <alignment horizontal="right" wrapText="1"/>
    </xf>
    <xf numFmtId="164" fontId="15" fillId="0" borderId="4" xfId="2" applyNumberFormat="1" applyFont="1" applyBorder="1" applyAlignment="1">
      <alignment horizontal="right" wrapText="1"/>
    </xf>
    <xf numFmtId="164" fontId="12" fillId="5" borderId="4" xfId="0" applyNumberFormat="1" applyFont="1" applyFill="1" applyBorder="1" applyAlignment="1">
      <alignment horizontal="right" wrapText="1"/>
    </xf>
    <xf numFmtId="0" fontId="0" fillId="0" borderId="7" xfId="0" applyFont="1" applyBorder="1" applyAlignment="1">
      <alignment horizontal="left" indent="1"/>
    </xf>
    <xf numFmtId="164" fontId="15" fillId="0" borderId="12" xfId="2" applyNumberFormat="1" applyFont="1" applyBorder="1" applyAlignment="1">
      <alignment horizontal="right" wrapText="1"/>
    </xf>
    <xf numFmtId="164" fontId="15" fillId="0" borderId="13" xfId="2" applyNumberFormat="1" applyFont="1" applyBorder="1" applyAlignment="1">
      <alignment horizontal="right" wrapText="1"/>
    </xf>
    <xf numFmtId="164" fontId="15" fillId="0" borderId="0" xfId="2" applyNumberFormat="1" applyFont="1" applyBorder="1" applyAlignment="1">
      <alignment horizontal="right" vertical="top" wrapText="1"/>
    </xf>
    <xf numFmtId="166" fontId="0" fillId="0" borderId="33" xfId="0" applyNumberFormat="1" applyFont="1" applyBorder="1"/>
    <xf numFmtId="166" fontId="0" fillId="0" borderId="5" xfId="0" applyNumberFormat="1" applyFont="1" applyBorder="1"/>
    <xf numFmtId="164" fontId="0" fillId="0" borderId="16" xfId="2" applyNumberFormat="1" applyFont="1" applyBorder="1" applyProtection="1"/>
    <xf numFmtId="166" fontId="0" fillId="0" borderId="15" xfId="0" applyNumberFormat="1" applyFont="1" applyBorder="1"/>
    <xf numFmtId="166" fontId="0" fillId="0" borderId="0" xfId="0" applyNumberFormat="1" applyFont="1" applyBorder="1"/>
    <xf numFmtId="166" fontId="0" fillId="0" borderId="12" xfId="0" applyNumberFormat="1" applyFont="1" applyBorder="1"/>
    <xf numFmtId="164" fontId="0" fillId="0" borderId="37" xfId="2" applyNumberFormat="1" applyFont="1" applyBorder="1" applyProtection="1"/>
    <xf numFmtId="166" fontId="2" fillId="0" borderId="17" xfId="0" applyNumberFormat="1" applyFont="1" applyBorder="1" applyAlignment="1">
      <alignment horizontal="right"/>
    </xf>
    <xf numFmtId="166" fontId="0" fillId="0" borderId="18" xfId="0" applyNumberFormat="1" applyFont="1" applyBorder="1"/>
    <xf numFmtId="164" fontId="0" fillId="0" borderId="19" xfId="2" applyNumberFormat="1" applyFont="1" applyBorder="1" applyProtection="1"/>
    <xf numFmtId="166" fontId="2" fillId="2" borderId="34" xfId="0" applyNumberFormat="1" applyFont="1" applyFill="1" applyBorder="1"/>
    <xf numFmtId="166" fontId="26" fillId="3" borderId="2" xfId="0" applyNumberFormat="1" applyFont="1" applyFill="1" applyBorder="1"/>
    <xf numFmtId="166" fontId="26" fillId="3" borderId="0" xfId="0" applyNumberFormat="1" applyFont="1" applyFill="1" applyBorder="1"/>
    <xf numFmtId="164" fontId="27" fillId="3" borderId="5" xfId="0" applyNumberFormat="1" applyFont="1" applyFill="1" applyBorder="1"/>
    <xf numFmtId="164" fontId="27" fillId="3" borderId="0" xfId="0" applyNumberFormat="1" applyFont="1" applyFill="1" applyBorder="1"/>
    <xf numFmtId="164" fontId="27" fillId="3" borderId="4" xfId="0" applyNumberFormat="1" applyFont="1" applyFill="1" applyBorder="1"/>
    <xf numFmtId="166" fontId="3" fillId="0" borderId="2" xfId="0" applyNumberFormat="1" applyFont="1" applyBorder="1"/>
    <xf numFmtId="166" fontId="3" fillId="0" borderId="0" xfId="0" applyNumberFormat="1" applyFont="1" applyBorder="1" applyAlignment="1">
      <alignment vertical="center"/>
    </xf>
    <xf numFmtId="164" fontId="28" fillId="0" borderId="0" xfId="0" applyNumberFormat="1" applyFont="1" applyBorder="1" applyAlignment="1">
      <alignment vertical="center"/>
    </xf>
    <xf numFmtId="164" fontId="28" fillId="0" borderId="4" xfId="0" applyNumberFormat="1" applyFont="1" applyBorder="1" applyAlignment="1">
      <alignment vertical="center"/>
    </xf>
    <xf numFmtId="166" fontId="26" fillId="3" borderId="0" xfId="0" applyNumberFormat="1" applyFont="1" applyFill="1" applyBorder="1" applyAlignment="1">
      <alignment vertical="center"/>
    </xf>
    <xf numFmtId="164" fontId="27" fillId="3" borderId="0" xfId="0" applyNumberFormat="1" applyFont="1" applyFill="1" applyBorder="1" applyAlignment="1">
      <alignment vertical="center"/>
    </xf>
    <xf numFmtId="164" fontId="27" fillId="3" borderId="4" xfId="0" applyNumberFormat="1" applyFont="1" applyFill="1" applyBorder="1" applyAlignment="1">
      <alignment vertical="center"/>
    </xf>
    <xf numFmtId="166" fontId="0" fillId="0" borderId="2" xfId="0" applyNumberFormat="1" applyFont="1" applyBorder="1"/>
    <xf numFmtId="164" fontId="28"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4" fontId="28" fillId="0" borderId="4" xfId="0" applyNumberFormat="1" applyFont="1" applyFill="1" applyBorder="1" applyAlignment="1">
      <alignment vertical="center"/>
    </xf>
    <xf numFmtId="166" fontId="0" fillId="0" borderId="7" xfId="0" applyNumberFormat="1" applyFont="1" applyBorder="1"/>
    <xf numFmtId="166" fontId="3" fillId="0" borderId="12" xfId="0" applyNumberFormat="1" applyFont="1" applyBorder="1" applyAlignment="1">
      <alignment vertical="center"/>
    </xf>
    <xf numFmtId="164" fontId="28" fillId="0" borderId="12" xfId="0" applyNumberFormat="1" applyFont="1" applyBorder="1" applyAlignment="1">
      <alignment vertical="center"/>
    </xf>
    <xf numFmtId="164" fontId="28" fillId="0" borderId="13" xfId="0" applyNumberFormat="1" applyFont="1" applyBorder="1" applyAlignment="1">
      <alignment vertical="center"/>
    </xf>
    <xf numFmtId="166" fontId="2" fillId="3" borderId="5" xfId="0" applyNumberFormat="1" applyFont="1" applyFill="1" applyBorder="1" applyAlignment="1">
      <alignment vertical="center"/>
    </xf>
    <xf numFmtId="164" fontId="29" fillId="3" borderId="0" xfId="0" applyNumberFormat="1" applyFont="1" applyFill="1" applyBorder="1" applyAlignment="1"/>
    <xf numFmtId="164" fontId="29" fillId="3" borderId="4" xfId="0" applyNumberFormat="1" applyFont="1" applyFill="1" applyBorder="1" applyAlignment="1"/>
    <xf numFmtId="166" fontId="0" fillId="0" borderId="0" xfId="0" applyNumberFormat="1" applyFont="1" applyBorder="1" applyAlignment="1">
      <alignment vertical="center"/>
    </xf>
    <xf numFmtId="164" fontId="30" fillId="0" borderId="0" xfId="0" applyNumberFormat="1" applyFont="1" applyBorder="1" applyAlignment="1"/>
    <xf numFmtId="164" fontId="30" fillId="0" borderId="4" xfId="0" applyNumberFormat="1" applyFont="1" applyBorder="1" applyAlignment="1"/>
    <xf numFmtId="166" fontId="2" fillId="3" borderId="0" xfId="0" applyNumberFormat="1" applyFont="1" applyFill="1" applyBorder="1" applyAlignment="1">
      <alignment vertical="center"/>
    </xf>
    <xf numFmtId="164" fontId="30" fillId="0" borderId="4" xfId="0" applyNumberFormat="1" applyFont="1" applyFill="1" applyBorder="1" applyAlignment="1"/>
    <xf numFmtId="164" fontId="30" fillId="0" borderId="0" xfId="0" applyNumberFormat="1" applyFont="1" applyFill="1" applyBorder="1" applyAlignment="1"/>
    <xf numFmtId="166" fontId="0" fillId="0" borderId="0" xfId="0" applyNumberFormat="1" applyFont="1" applyFill="1" applyBorder="1" applyAlignment="1">
      <alignment vertical="center"/>
    </xf>
    <xf numFmtId="166" fontId="0" fillId="0" borderId="12" xfId="0" applyNumberFormat="1" applyFont="1" applyBorder="1" applyAlignment="1">
      <alignment vertical="center"/>
    </xf>
    <xf numFmtId="164" fontId="30" fillId="0" borderId="12" xfId="0" applyNumberFormat="1" applyFont="1" applyBorder="1" applyAlignment="1"/>
    <xf numFmtId="164" fontId="30" fillId="0" borderId="13" xfId="0" applyNumberFormat="1" applyFont="1" applyBorder="1" applyAlignment="1"/>
    <xf numFmtId="0" fontId="0" fillId="4" borderId="38" xfId="0" applyFont="1" applyFill="1" applyBorder="1" applyAlignment="1">
      <alignment vertical="center"/>
    </xf>
    <xf numFmtId="0" fontId="4" fillId="4" borderId="24" xfId="0" applyFont="1" applyFill="1" applyBorder="1" applyAlignment="1">
      <alignment horizontal="center" vertical="center"/>
    </xf>
    <xf numFmtId="0" fontId="4" fillId="4" borderId="39" xfId="0" applyFont="1" applyFill="1" applyBorder="1" applyAlignment="1">
      <alignment horizontal="center" vertical="center"/>
    </xf>
    <xf numFmtId="0" fontId="12" fillId="5" borderId="15" xfId="0" applyFont="1" applyFill="1" applyBorder="1" applyAlignment="1">
      <alignment horizontal="left" vertical="center"/>
    </xf>
    <xf numFmtId="0" fontId="0" fillId="5" borderId="0" xfId="0" applyFont="1" applyFill="1" applyBorder="1" applyAlignment="1">
      <alignment horizontal="left" vertical="center" indent="1"/>
    </xf>
    <xf numFmtId="0" fontId="14" fillId="5" borderId="0" xfId="0" applyFont="1" applyFill="1" applyBorder="1" applyAlignment="1">
      <alignment horizontal="left" vertical="center" wrapText="1" indent="1"/>
    </xf>
    <xf numFmtId="0" fontId="0" fillId="5" borderId="16" xfId="0" applyFont="1" applyFill="1" applyBorder="1" applyAlignment="1">
      <alignment horizontal="left" vertical="center" indent="1"/>
    </xf>
    <xf numFmtId="0" fontId="14" fillId="0" borderId="15" xfId="0" applyFont="1" applyBorder="1" applyAlignment="1">
      <alignment horizontal="left" vertical="center" indent="1"/>
    </xf>
    <xf numFmtId="3" fontId="14" fillId="0" borderId="0" xfId="0" applyNumberFormat="1" applyFont="1" applyBorder="1" applyAlignment="1">
      <alignment horizontal="right" vertical="center" indent="1"/>
    </xf>
    <xf numFmtId="3" fontId="14" fillId="0" borderId="0" xfId="0" applyNumberFormat="1" applyFont="1" applyBorder="1" applyAlignment="1">
      <alignment horizontal="right" vertical="center" wrapText="1" indent="1"/>
    </xf>
    <xf numFmtId="0" fontId="14" fillId="0" borderId="16" xfId="0" applyFont="1" applyBorder="1" applyAlignment="1">
      <alignment horizontal="right" vertical="center" indent="1"/>
    </xf>
    <xf numFmtId="0" fontId="14" fillId="0" borderId="15" xfId="0" applyFont="1" applyBorder="1" applyAlignment="1">
      <alignment horizontal="left" vertical="center" wrapText="1" indent="1"/>
    </xf>
    <xf numFmtId="164" fontId="15" fillId="0" borderId="0" xfId="0" applyNumberFormat="1" applyFont="1" applyBorder="1" applyAlignment="1">
      <alignment horizontal="right" vertical="center" indent="1"/>
    </xf>
    <xf numFmtId="164" fontId="15" fillId="0" borderId="0" xfId="0" applyNumberFormat="1" applyFont="1" applyBorder="1" applyAlignment="1">
      <alignment horizontal="right" vertical="center" wrapText="1" indent="1"/>
    </xf>
    <xf numFmtId="164" fontId="15" fillId="0" borderId="16" xfId="0" applyNumberFormat="1" applyFont="1" applyBorder="1" applyAlignment="1">
      <alignment horizontal="right" vertical="center" indent="1"/>
    </xf>
    <xf numFmtId="0" fontId="12" fillId="5" borderId="15" xfId="0" applyFont="1" applyFill="1" applyBorder="1" applyAlignment="1">
      <alignment horizontal="left" vertical="center" wrapText="1"/>
    </xf>
    <xf numFmtId="0" fontId="14" fillId="5" borderId="0" xfId="0" applyFont="1" applyFill="1" applyBorder="1" applyAlignment="1">
      <alignment horizontal="right" vertical="center" wrapText="1" indent="1"/>
    </xf>
    <xf numFmtId="0" fontId="0" fillId="5" borderId="16" xfId="0" applyFont="1" applyFill="1" applyBorder="1" applyAlignment="1">
      <alignment horizontal="right" vertical="center" indent="1"/>
    </xf>
    <xf numFmtId="0" fontId="14" fillId="0" borderId="17" xfId="0" applyFont="1" applyBorder="1" applyAlignment="1">
      <alignment horizontal="left" vertical="center" indent="1"/>
    </xf>
    <xf numFmtId="164" fontId="15" fillId="0" borderId="18" xfId="0" applyNumberFormat="1" applyFont="1" applyBorder="1" applyAlignment="1">
      <alignment horizontal="right" vertical="center" wrapText="1" indent="1"/>
    </xf>
    <xf numFmtId="164" fontId="15" fillId="0" borderId="19" xfId="0" applyNumberFormat="1" applyFont="1" applyBorder="1" applyAlignment="1">
      <alignment horizontal="right" vertical="center" indent="1"/>
    </xf>
    <xf numFmtId="0" fontId="0" fillId="0" borderId="2" xfId="0" applyFont="1" applyBorder="1" applyAlignment="1">
      <alignment horizontal="left" wrapText="1" indent="1"/>
    </xf>
    <xf numFmtId="0" fontId="14" fillId="0" borderId="0" xfId="0" applyFont="1" applyBorder="1" applyAlignment="1">
      <alignment horizontal="right" indent="1"/>
    </xf>
    <xf numFmtId="0" fontId="0" fillId="4" borderId="38" xfId="0" applyFont="1" applyFill="1" applyBorder="1"/>
    <xf numFmtId="0" fontId="12" fillId="5" borderId="15" xfId="0" applyFont="1" applyFill="1" applyBorder="1" applyAlignment="1">
      <alignment horizontal="left"/>
    </xf>
    <xf numFmtId="0" fontId="0" fillId="5" borderId="0" xfId="0" applyFont="1" applyFill="1" applyBorder="1" applyAlignment="1">
      <alignment horizontal="left" indent="1"/>
    </xf>
    <xf numFmtId="0" fontId="14" fillId="5" borderId="0" xfId="0" applyFont="1" applyFill="1" applyBorder="1" applyAlignment="1">
      <alignment horizontal="left" wrapText="1" indent="1"/>
    </xf>
    <xf numFmtId="0" fontId="0" fillId="5" borderId="16" xfId="0" applyFont="1" applyFill="1" applyBorder="1" applyAlignment="1">
      <alignment horizontal="left" indent="1"/>
    </xf>
    <xf numFmtId="0" fontId="14" fillId="0" borderId="15" xfId="0" applyFont="1" applyBorder="1" applyAlignment="1">
      <alignment horizontal="left" indent="1"/>
    </xf>
    <xf numFmtId="3" fontId="14" fillId="0" borderId="0" xfId="0" applyNumberFormat="1" applyFont="1" applyBorder="1" applyAlignment="1">
      <alignment horizontal="right" vertical="top" indent="1"/>
    </xf>
    <xf numFmtId="0" fontId="14" fillId="0" borderId="16" xfId="0" applyFont="1" applyBorder="1" applyAlignment="1">
      <alignment horizontal="right" indent="1"/>
    </xf>
    <xf numFmtId="164" fontId="15" fillId="0" borderId="0" xfId="0" applyNumberFormat="1" applyFont="1" applyBorder="1" applyAlignment="1">
      <alignment horizontal="right" indent="1"/>
    </xf>
    <xf numFmtId="164" fontId="15" fillId="0" borderId="16" xfId="0" applyNumberFormat="1" applyFont="1" applyBorder="1" applyAlignment="1">
      <alignment horizontal="right" indent="1"/>
    </xf>
    <xf numFmtId="0" fontId="15" fillId="0" borderId="16" xfId="0" applyFont="1" applyBorder="1" applyAlignment="1">
      <alignment horizontal="right" indent="1"/>
    </xf>
    <xf numFmtId="0" fontId="0" fillId="5" borderId="0" xfId="0" applyFont="1" applyFill="1" applyBorder="1" applyAlignment="1">
      <alignment horizontal="right" indent="1"/>
    </xf>
    <xf numFmtId="0" fontId="12" fillId="5" borderId="0" xfId="0" applyFont="1" applyFill="1" applyBorder="1" applyAlignment="1">
      <alignment horizontal="right" wrapText="1" indent="1"/>
    </xf>
    <xf numFmtId="0" fontId="0" fillId="5" borderId="16" xfId="0" applyFont="1" applyFill="1" applyBorder="1" applyAlignment="1">
      <alignment horizontal="right" indent="1"/>
    </xf>
    <xf numFmtId="3" fontId="14" fillId="0" borderId="0" xfId="0" applyNumberFormat="1" applyFont="1" applyBorder="1" applyAlignment="1">
      <alignment horizontal="right" indent="1"/>
    </xf>
    <xf numFmtId="166" fontId="14" fillId="0" borderId="0" xfId="0" applyNumberFormat="1" applyFont="1" applyBorder="1" applyAlignment="1">
      <alignment horizontal="right" indent="1"/>
    </xf>
    <xf numFmtId="0" fontId="14" fillId="5" borderId="0" xfId="0" applyFont="1" applyFill="1" applyBorder="1" applyAlignment="1">
      <alignment horizontal="right" wrapText="1" indent="1"/>
    </xf>
    <xf numFmtId="167" fontId="14" fillId="0" borderId="0" xfId="0" applyNumberFormat="1" applyFont="1" applyBorder="1" applyAlignment="1">
      <alignment horizontal="right" indent="1"/>
    </xf>
    <xf numFmtId="0" fontId="14" fillId="0" borderId="17" xfId="0" applyFont="1" applyBorder="1" applyAlignment="1">
      <alignment horizontal="left" indent="1"/>
    </xf>
    <xf numFmtId="0" fontId="14" fillId="0" borderId="18" xfId="0" applyFont="1" applyBorder="1" applyAlignment="1">
      <alignment horizontal="right" indent="1"/>
    </xf>
    <xf numFmtId="164" fontId="15" fillId="0" borderId="18" xfId="0" applyNumberFormat="1" applyFont="1" applyBorder="1" applyAlignment="1">
      <alignment horizontal="right" indent="1"/>
    </xf>
    <xf numFmtId="164" fontId="15" fillId="0" borderId="19" xfId="0" applyNumberFormat="1" applyFont="1" applyBorder="1" applyAlignment="1">
      <alignment horizontal="right" indent="1"/>
    </xf>
    <xf numFmtId="0" fontId="0" fillId="0" borderId="2" xfId="0" applyBorder="1" applyAlignment="1">
      <alignment horizontal="left" indent="1"/>
    </xf>
    <xf numFmtId="0" fontId="0" fillId="0" borderId="17" xfId="0" applyFont="1" applyBorder="1" applyAlignment="1">
      <alignment horizontal="left" indent="2"/>
    </xf>
    <xf numFmtId="164" fontId="15" fillId="0" borderId="18" xfId="0" applyNumberFormat="1" applyFont="1" applyBorder="1" applyAlignment="1">
      <alignment horizontal="right" vertical="center" wrapText="1"/>
    </xf>
    <xf numFmtId="164" fontId="15" fillId="0" borderId="19" xfId="0" applyNumberFormat="1" applyFont="1" applyBorder="1" applyAlignment="1">
      <alignment horizontal="right" vertical="center" wrapText="1"/>
    </xf>
    <xf numFmtId="0" fontId="0" fillId="5" borderId="0" xfId="0" applyFont="1" applyFill="1" applyBorder="1" applyAlignment="1">
      <alignment horizontal="right"/>
    </xf>
    <xf numFmtId="3" fontId="14" fillId="0" borderId="0" xfId="0" applyNumberFormat="1" applyFont="1" applyBorder="1" applyAlignment="1">
      <alignment horizontal="right"/>
    </xf>
    <xf numFmtId="10" fontId="14" fillId="0" borderId="18" xfId="0" applyNumberFormat="1" applyFont="1" applyBorder="1" applyAlignment="1">
      <alignment horizontal="right" wrapText="1"/>
    </xf>
    <xf numFmtId="164" fontId="15" fillId="0" borderId="18" xfId="2" applyNumberFormat="1" applyFont="1" applyBorder="1" applyAlignment="1">
      <alignment horizontal="right"/>
    </xf>
    <xf numFmtId="164" fontId="15" fillId="0" borderId="18" xfId="2" applyNumberFormat="1" applyFont="1" applyBorder="1" applyAlignment="1">
      <alignment horizontal="right" wrapText="1"/>
    </xf>
    <xf numFmtId="164" fontId="15" fillId="0" borderId="19" xfId="2" applyNumberFormat="1" applyFont="1" applyBorder="1" applyAlignment="1">
      <alignment horizontal="right" wrapText="1"/>
    </xf>
    <xf numFmtId="164" fontId="15" fillId="0" borderId="19" xfId="0" applyNumberFormat="1" applyFont="1" applyBorder="1" applyAlignment="1">
      <alignment horizontal="right" wrapText="1"/>
    </xf>
    <xf numFmtId="166" fontId="2" fillId="2" borderId="8" xfId="0" applyNumberFormat="1" applyFont="1" applyFill="1" applyBorder="1"/>
    <xf numFmtId="166" fontId="2" fillId="3" borderId="0" xfId="0" applyNumberFormat="1" applyFont="1" applyFill="1" applyBorder="1"/>
    <xf numFmtId="164" fontId="29" fillId="3" borderId="4" xfId="0" applyNumberFormat="1" applyFont="1" applyFill="1" applyBorder="1"/>
    <xf numFmtId="164" fontId="29" fillId="3" borderId="0" xfId="0" applyNumberFormat="1" applyFont="1" applyFill="1" applyBorder="1"/>
    <xf numFmtId="164" fontId="30" fillId="0" borderId="4" xfId="0" applyNumberFormat="1" applyFont="1" applyBorder="1" applyAlignment="1">
      <alignment vertical="center"/>
    </xf>
    <xf numFmtId="164" fontId="30" fillId="0" borderId="0" xfId="0" applyNumberFormat="1" applyFont="1" applyBorder="1" applyAlignment="1">
      <alignment vertical="center"/>
    </xf>
    <xf numFmtId="166" fontId="3" fillId="0" borderId="7" xfId="0" applyNumberFormat="1" applyFont="1" applyBorder="1"/>
    <xf numFmtId="164" fontId="30" fillId="0" borderId="13" xfId="0" applyNumberFormat="1" applyFont="1" applyBorder="1" applyAlignment="1">
      <alignment vertical="center"/>
    </xf>
    <xf numFmtId="164" fontId="30" fillId="0" borderId="12" xfId="0" applyNumberFormat="1" applyFont="1" applyBorder="1" applyAlignment="1">
      <alignment vertical="center"/>
    </xf>
    <xf numFmtId="166" fontId="3" fillId="0" borderId="0" xfId="0" applyNumberFormat="1" applyFont="1" applyFill="1" applyBorder="1"/>
    <xf numFmtId="164" fontId="29" fillId="3" borderId="43" xfId="0" applyNumberFormat="1" applyFont="1" applyFill="1" applyBorder="1"/>
    <xf numFmtId="164" fontId="30" fillId="0" borderId="44" xfId="0" applyNumberFormat="1" applyFont="1" applyBorder="1" applyAlignment="1">
      <alignment vertical="center"/>
    </xf>
    <xf numFmtId="164" fontId="29" fillId="3" borderId="44" xfId="0" applyNumberFormat="1" applyFont="1" applyFill="1" applyBorder="1"/>
    <xf numFmtId="164" fontId="30" fillId="0" borderId="45" xfId="0" applyNumberFormat="1" applyFont="1" applyBorder="1" applyAlignment="1">
      <alignment vertical="center"/>
    </xf>
    <xf numFmtId="0" fontId="4" fillId="2" borderId="35" xfId="0" applyNumberFormat="1" applyFont="1" applyFill="1" applyBorder="1" applyAlignment="1">
      <alignment horizontal="center"/>
    </xf>
    <xf numFmtId="164" fontId="29" fillId="3" borderId="5" xfId="0" applyNumberFormat="1" applyFont="1" applyFill="1" applyBorder="1"/>
    <xf numFmtId="164" fontId="29" fillId="3" borderId="6" xfId="0" applyNumberFormat="1" applyFont="1" applyFill="1" applyBorder="1"/>
    <xf numFmtId="166" fontId="2" fillId="0" borderId="0" xfId="0" applyNumberFormat="1" applyFont="1" applyBorder="1" applyAlignment="1">
      <alignment vertical="center"/>
    </xf>
    <xf numFmtId="164" fontId="29" fillId="0" borderId="0" xfId="0" applyNumberFormat="1" applyFont="1" applyBorder="1" applyAlignment="1">
      <alignment vertical="center"/>
    </xf>
    <xf numFmtId="0" fontId="2" fillId="0" borderId="7" xfId="0" applyFont="1" applyBorder="1" applyAlignment="1">
      <alignment horizontal="right" indent="1"/>
    </xf>
    <xf numFmtId="166" fontId="14" fillId="0" borderId="0" xfId="0" applyNumberFormat="1" applyFont="1" applyBorder="1" applyAlignment="1">
      <alignment horizontal="right" vertical="center" wrapText="1"/>
    </xf>
    <xf numFmtId="0" fontId="14" fillId="0" borderId="0" xfId="0" applyFont="1" applyBorder="1" applyAlignment="1">
      <alignment horizontal="right" vertical="center" wrapText="1"/>
    </xf>
    <xf numFmtId="0" fontId="2" fillId="5" borderId="0" xfId="0" applyFont="1" applyFill="1" applyBorder="1" applyAlignment="1">
      <alignment horizontal="left" vertical="center"/>
    </xf>
    <xf numFmtId="0" fontId="14" fillId="0" borderId="4" xfId="0" applyFont="1" applyBorder="1" applyAlignment="1">
      <alignment horizontal="right" vertical="center" wrapText="1"/>
    </xf>
    <xf numFmtId="164" fontId="15" fillId="0" borderId="4" xfId="0" applyNumberFormat="1" applyFont="1" applyBorder="1" applyAlignment="1">
      <alignment horizontal="right" vertical="center" wrapText="1"/>
    </xf>
    <xf numFmtId="0" fontId="2" fillId="5" borderId="4" xfId="0" applyFont="1" applyFill="1" applyBorder="1" applyAlignment="1">
      <alignment horizontal="left" vertical="center"/>
    </xf>
    <xf numFmtId="166" fontId="0" fillId="0" borderId="4" xfId="0" applyNumberFormat="1" applyFont="1" applyBorder="1" applyAlignment="1">
      <alignment vertical="center"/>
    </xf>
    <xf numFmtId="166" fontId="0" fillId="0" borderId="13" xfId="0" applyNumberFormat="1" applyFont="1" applyBorder="1" applyAlignment="1">
      <alignment vertical="center"/>
    </xf>
    <xf numFmtId="166" fontId="14" fillId="0" borderId="12" xfId="0" applyNumberFormat="1" applyFont="1" applyBorder="1" applyAlignment="1">
      <alignment horizontal="right" vertical="center" wrapText="1"/>
    </xf>
    <xf numFmtId="0" fontId="4" fillId="4" borderId="41" xfId="0" applyFont="1" applyFill="1" applyBorder="1" applyAlignment="1">
      <alignment horizontal="center" wrapText="1"/>
    </xf>
    <xf numFmtId="0" fontId="4" fillId="4" borderId="41" xfId="0" applyFont="1" applyFill="1" applyBorder="1" applyAlignment="1">
      <alignment horizontal="center"/>
    </xf>
    <xf numFmtId="166" fontId="0" fillId="0" borderId="8" xfId="0" applyNumberFormat="1" applyFont="1" applyBorder="1" applyAlignment="1">
      <alignment vertical="center"/>
    </xf>
    <xf numFmtId="166" fontId="0" fillId="0" borderId="9" xfId="0" applyNumberFormat="1" applyFont="1" applyBorder="1" applyAlignment="1">
      <alignment vertical="center"/>
    </xf>
    <xf numFmtId="164" fontId="2" fillId="3" borderId="0" xfId="2" applyNumberFormat="1" applyFont="1" applyFill="1" applyBorder="1" applyAlignment="1">
      <alignment vertical="center"/>
    </xf>
    <xf numFmtId="164" fontId="2" fillId="3" borderId="4" xfId="2" applyNumberFormat="1" applyFont="1" applyFill="1" applyBorder="1" applyAlignment="1">
      <alignment vertical="center"/>
    </xf>
    <xf numFmtId="164" fontId="6" fillId="0" borderId="0" xfId="2" applyNumberFormat="1" applyFont="1" applyBorder="1" applyAlignment="1">
      <alignment vertical="center"/>
    </xf>
    <xf numFmtId="164" fontId="6" fillId="0" borderId="4" xfId="2" applyNumberFormat="1" applyFont="1" applyBorder="1" applyAlignment="1">
      <alignment vertical="center"/>
    </xf>
    <xf numFmtId="164" fontId="6" fillId="0" borderId="8" xfId="2" applyNumberFormat="1" applyFont="1" applyBorder="1" applyAlignment="1">
      <alignment vertical="center"/>
    </xf>
    <xf numFmtId="164" fontId="6" fillId="0" borderId="9" xfId="2" applyNumberFormat="1" applyFont="1" applyBorder="1" applyAlignment="1">
      <alignment vertical="center"/>
    </xf>
    <xf numFmtId="0" fontId="14" fillId="0" borderId="4" xfId="0" applyFont="1" applyBorder="1" applyAlignment="1">
      <alignment horizontal="right" vertical="center" wrapText="1" indent="1"/>
    </xf>
    <xf numFmtId="0" fontId="15" fillId="0" borderId="0" xfId="0" applyFont="1" applyBorder="1" applyAlignment="1">
      <alignment horizontal="right" vertical="center" indent="1"/>
    </xf>
    <xf numFmtId="164" fontId="15" fillId="0" borderId="4" xfId="0" applyNumberFormat="1" applyFont="1" applyBorder="1" applyAlignment="1">
      <alignment horizontal="right" vertical="center" wrapText="1" indent="1"/>
    </xf>
    <xf numFmtId="0" fontId="0" fillId="5" borderId="0" xfId="0" applyFont="1" applyFill="1" applyBorder="1" applyAlignment="1">
      <alignment horizontal="right" vertical="center" indent="1"/>
    </xf>
    <xf numFmtId="0" fontId="12" fillId="5" borderId="0" xfId="0" applyFont="1" applyFill="1" applyBorder="1" applyAlignment="1">
      <alignment horizontal="right" vertical="center" wrapText="1" indent="1"/>
    </xf>
    <xf numFmtId="0" fontId="12" fillId="5" borderId="4" xfId="0" applyFont="1" applyFill="1" applyBorder="1" applyAlignment="1">
      <alignment horizontal="right" vertical="center" wrapText="1" indent="1"/>
    </xf>
    <xf numFmtId="0" fontId="15" fillId="0" borderId="12" xfId="0" applyFont="1" applyBorder="1" applyAlignment="1">
      <alignment horizontal="right" vertical="center" indent="1"/>
    </xf>
    <xf numFmtId="164" fontId="15" fillId="0" borderId="12" xfId="0" applyNumberFormat="1" applyFont="1" applyBorder="1" applyAlignment="1">
      <alignment horizontal="right" vertical="center" wrapText="1" indent="1"/>
    </xf>
    <xf numFmtId="164" fontId="15" fillId="0" borderId="13" xfId="0" applyNumberFormat="1" applyFont="1" applyBorder="1" applyAlignment="1">
      <alignment horizontal="right" vertical="center" wrapText="1" indent="1"/>
    </xf>
    <xf numFmtId="0" fontId="14" fillId="0" borderId="12" xfId="0" applyFont="1" applyBorder="1" applyAlignment="1">
      <alignment horizontal="right" vertical="center"/>
    </xf>
    <xf numFmtId="164" fontId="15" fillId="0" borderId="12" xfId="0" applyNumberFormat="1" applyFont="1" applyBorder="1" applyAlignment="1">
      <alignment horizontal="right" vertical="center" wrapText="1"/>
    </xf>
    <xf numFmtId="164" fontId="15" fillId="6" borderId="12" xfId="2" applyNumberFormat="1" applyFont="1" applyFill="1" applyBorder="1" applyAlignment="1">
      <alignment horizontal="right" vertical="center" wrapText="1"/>
    </xf>
    <xf numFmtId="164" fontId="15" fillId="0" borderId="13" xfId="0" applyNumberFormat="1" applyFont="1" applyBorder="1" applyAlignment="1">
      <alignment horizontal="right" vertical="center" wrapText="1"/>
    </xf>
    <xf numFmtId="0" fontId="3" fillId="0" borderId="0" xfId="0" applyFont="1"/>
    <xf numFmtId="0" fontId="35" fillId="0" borderId="0" xfId="1" applyFont="1" applyAlignment="1" applyProtection="1"/>
    <xf numFmtId="0" fontId="26" fillId="0" borderId="0" xfId="0" applyFont="1" applyAlignment="1"/>
    <xf numFmtId="0" fontId="3" fillId="0" borderId="0" xfId="0" applyFont="1" applyAlignment="1"/>
    <xf numFmtId="0" fontId="22" fillId="0" borderId="0" xfId="1" applyFont="1" applyAlignment="1" applyProtection="1"/>
    <xf numFmtId="0" fontId="26" fillId="0" borderId="0" xfId="0" applyFont="1"/>
    <xf numFmtId="0" fontId="36" fillId="0" borderId="0" xfId="1" applyFont="1" applyAlignment="1" applyProtection="1"/>
    <xf numFmtId="0" fontId="0" fillId="0" borderId="7" xfId="0" applyFont="1" applyFill="1" applyBorder="1" applyAlignment="1">
      <alignment horizontal="right"/>
    </xf>
    <xf numFmtId="164" fontId="6" fillId="0" borderId="12" xfId="2" applyNumberFormat="1" applyFont="1" applyBorder="1" applyAlignment="1">
      <alignment horizontal="right" indent="1"/>
    </xf>
    <xf numFmtId="3" fontId="0" fillId="0" borderId="8" xfId="0" applyNumberFormat="1" applyFont="1" applyBorder="1" applyAlignment="1">
      <alignment horizontal="right" indent="1"/>
    </xf>
    <xf numFmtId="168" fontId="0" fillId="0" borderId="4" xfId="0" applyNumberFormat="1" applyFont="1" applyFill="1" applyBorder="1" applyAlignment="1">
      <alignment horizontal="right"/>
    </xf>
    <xf numFmtId="168" fontId="0" fillId="0" borderId="0" xfId="0" applyNumberFormat="1" applyFont="1" applyFill="1" applyBorder="1" applyAlignment="1">
      <alignment horizontal="right"/>
    </xf>
    <xf numFmtId="164" fontId="6" fillId="0" borderId="0" xfId="2" applyNumberFormat="1" applyFont="1" applyFill="1" applyBorder="1" applyAlignment="1">
      <alignment horizontal="right"/>
    </xf>
    <xf numFmtId="164" fontId="6" fillId="0" borderId="4" xfId="2" applyNumberFormat="1" applyFont="1" applyFill="1" applyBorder="1" applyAlignment="1">
      <alignment horizontal="right"/>
    </xf>
    <xf numFmtId="164" fontId="6" fillId="3" borderId="0" xfId="2" applyNumberFormat="1" applyFont="1" applyFill="1" applyBorder="1" applyAlignment="1">
      <alignment horizontal="right"/>
    </xf>
    <xf numFmtId="164" fontId="6" fillId="3" borderId="4" xfId="2" applyNumberFormat="1" applyFont="1" applyFill="1" applyBorder="1" applyAlignment="1">
      <alignment horizontal="right"/>
    </xf>
    <xf numFmtId="168" fontId="0" fillId="3" borderId="0" xfId="0" applyNumberFormat="1" applyFont="1" applyFill="1" applyBorder="1" applyAlignment="1">
      <alignment horizontal="right"/>
    </xf>
    <xf numFmtId="168" fontId="0" fillId="3" borderId="4" xfId="0" applyNumberFormat="1" applyFont="1" applyFill="1" applyBorder="1" applyAlignment="1">
      <alignment horizontal="right"/>
    </xf>
    <xf numFmtId="164" fontId="6" fillId="0" borderId="12" xfId="2" applyNumberFormat="1" applyFont="1" applyFill="1" applyBorder="1" applyAlignment="1">
      <alignment horizontal="right"/>
    </xf>
    <xf numFmtId="164" fontId="6" fillId="0" borderId="13" xfId="2" applyNumberFormat="1" applyFont="1" applyFill="1" applyBorder="1" applyAlignment="1">
      <alignment horizontal="right"/>
    </xf>
    <xf numFmtId="168" fontId="0" fillId="0" borderId="12" xfId="0" applyNumberFormat="1" applyFont="1" applyFill="1" applyBorder="1" applyAlignment="1">
      <alignment horizontal="right"/>
    </xf>
    <xf numFmtId="168" fontId="0" fillId="0" borderId="13" xfId="0" applyNumberFormat="1" applyFont="1" applyFill="1" applyBorder="1" applyAlignment="1">
      <alignment horizontal="right"/>
    </xf>
    <xf numFmtId="0" fontId="0" fillId="0" borderId="7" xfId="0" applyFont="1" applyBorder="1" applyAlignment="1">
      <alignment horizontal="left" indent="2"/>
    </xf>
    <xf numFmtId="0" fontId="0" fillId="0" borderId="2" xfId="0" applyFont="1" applyFill="1" applyBorder="1" applyAlignment="1">
      <alignment horizontal="right"/>
    </xf>
    <xf numFmtId="168" fontId="0" fillId="0" borderId="8" xfId="0" applyNumberFormat="1" applyFont="1" applyFill="1" applyBorder="1" applyAlignment="1">
      <alignment horizontal="right"/>
    </xf>
    <xf numFmtId="168" fontId="0" fillId="0" borderId="9" xfId="0" applyNumberFormat="1" applyFont="1" applyFill="1" applyBorder="1" applyAlignment="1">
      <alignment horizontal="right"/>
    </xf>
    <xf numFmtId="164" fontId="6" fillId="0" borderId="8" xfId="2" applyNumberFormat="1" applyFont="1" applyFill="1" applyBorder="1" applyAlignment="1">
      <alignment horizontal="right"/>
    </xf>
    <xf numFmtId="0" fontId="0" fillId="4" borderId="2" xfId="0" applyFont="1" applyFill="1" applyBorder="1"/>
    <xf numFmtId="0" fontId="4" fillId="4" borderId="3" xfId="0" applyFont="1" applyFill="1" applyBorder="1" applyAlignment="1">
      <alignment horizontal="center"/>
    </xf>
    <xf numFmtId="0" fontId="4" fillId="4" borderId="14" xfId="0" applyFont="1" applyFill="1" applyBorder="1" applyAlignment="1">
      <alignment horizontal="center"/>
    </xf>
    <xf numFmtId="0" fontId="0" fillId="0" borderId="7" xfId="0" applyFont="1" applyBorder="1" applyAlignment="1">
      <alignment horizontal="right" indent="1"/>
    </xf>
    <xf numFmtId="168" fontId="3" fillId="0" borderId="0" xfId="0" applyNumberFormat="1" applyFont="1" applyFill="1" applyBorder="1" applyAlignment="1">
      <alignment horizontal="right"/>
    </xf>
    <xf numFmtId="164" fontId="28" fillId="0" borderId="0" xfId="2" applyNumberFormat="1" applyFont="1" applyFill="1" applyBorder="1" applyAlignment="1">
      <alignment horizontal="right"/>
    </xf>
    <xf numFmtId="164" fontId="28" fillId="0" borderId="4" xfId="2" applyNumberFormat="1" applyFont="1" applyFill="1" applyBorder="1" applyAlignment="1">
      <alignment horizontal="right"/>
    </xf>
    <xf numFmtId="168" fontId="3" fillId="0" borderId="12" xfId="0" applyNumberFormat="1" applyFont="1" applyFill="1" applyBorder="1" applyAlignment="1">
      <alignment horizontal="right"/>
    </xf>
    <xf numFmtId="164" fontId="28" fillId="0" borderId="12" xfId="2" applyNumberFormat="1" applyFont="1" applyFill="1" applyBorder="1" applyAlignment="1">
      <alignment horizontal="right"/>
    </xf>
    <xf numFmtId="164" fontId="28" fillId="0" borderId="13" xfId="2" applyNumberFormat="1" applyFont="1" applyFill="1" applyBorder="1" applyAlignment="1">
      <alignment horizontal="right"/>
    </xf>
    <xf numFmtId="0" fontId="2" fillId="5" borderId="7" xfId="0" applyFont="1" applyFill="1" applyBorder="1" applyAlignment="1">
      <alignment horizontal="left" wrapText="1"/>
    </xf>
    <xf numFmtId="0" fontId="0" fillId="0" borderId="2" xfId="0" applyFont="1" applyBorder="1" applyAlignment="1">
      <alignment horizontal="right" indent="1"/>
    </xf>
    <xf numFmtId="164" fontId="6" fillId="0" borderId="6" xfId="2" applyNumberFormat="1" applyFont="1" applyFill="1" applyBorder="1" applyAlignment="1">
      <alignment horizontal="right"/>
    </xf>
    <xf numFmtId="168" fontId="0" fillId="3" borderId="8" xfId="0" applyNumberFormat="1" applyFont="1" applyFill="1" applyBorder="1" applyAlignment="1">
      <alignment horizontal="right"/>
    </xf>
    <xf numFmtId="164" fontId="6" fillId="3" borderId="9" xfId="2" applyNumberFormat="1" applyFont="1" applyFill="1" applyBorder="1" applyAlignment="1">
      <alignment horizontal="right"/>
    </xf>
    <xf numFmtId="0" fontId="0" fillId="0" borderId="2" xfId="0" applyFont="1" applyBorder="1" applyAlignment="1">
      <alignment horizontal="right"/>
    </xf>
    <xf numFmtId="168" fontId="3" fillId="0" borderId="5" xfId="0" applyNumberFormat="1" applyFont="1" applyFill="1" applyBorder="1" applyAlignment="1">
      <alignment horizontal="right" vertical="center"/>
    </xf>
    <xf numFmtId="168" fontId="3" fillId="0" borderId="6" xfId="0" applyNumberFormat="1" applyFont="1" applyFill="1" applyBorder="1" applyAlignment="1">
      <alignment horizontal="right" vertical="center"/>
    </xf>
    <xf numFmtId="168" fontId="3" fillId="0" borderId="0" xfId="0" applyNumberFormat="1" applyFont="1" applyFill="1" applyBorder="1" applyAlignment="1">
      <alignment horizontal="right" vertical="center"/>
    </xf>
    <xf numFmtId="168" fontId="3" fillId="0" borderId="4" xfId="0" applyNumberFormat="1" applyFont="1" applyFill="1" applyBorder="1" applyAlignment="1">
      <alignment horizontal="right" vertical="center"/>
    </xf>
    <xf numFmtId="168" fontId="3" fillId="0" borderId="12" xfId="0" applyNumberFormat="1" applyFont="1" applyFill="1" applyBorder="1" applyAlignment="1">
      <alignment horizontal="right" vertical="center"/>
    </xf>
    <xf numFmtId="168" fontId="3" fillId="0" borderId="13" xfId="0" applyNumberFormat="1" applyFont="1" applyFill="1" applyBorder="1" applyAlignment="1">
      <alignment horizontal="right" vertical="center"/>
    </xf>
    <xf numFmtId="168" fontId="0" fillId="0" borderId="0" xfId="0" applyNumberFormat="1" applyFont="1" applyFill="1" applyBorder="1" applyAlignment="1">
      <alignment horizontal="right" vertical="center"/>
    </xf>
    <xf numFmtId="168" fontId="0" fillId="0" borderId="4" xfId="0"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164" fontId="6" fillId="0" borderId="4" xfId="2" applyNumberFormat="1" applyFont="1" applyFill="1" applyBorder="1" applyAlignment="1">
      <alignment horizontal="right" vertical="center"/>
    </xf>
    <xf numFmtId="164" fontId="6" fillId="3" borderId="0" xfId="2" applyNumberFormat="1" applyFont="1" applyFill="1" applyBorder="1" applyAlignment="1">
      <alignment horizontal="right" vertical="center"/>
    </xf>
    <xf numFmtId="164" fontId="6" fillId="3" borderId="4" xfId="2" applyNumberFormat="1" applyFont="1" applyFill="1" applyBorder="1" applyAlignment="1">
      <alignment horizontal="right" vertical="center"/>
    </xf>
    <xf numFmtId="164" fontId="6" fillId="0" borderId="12" xfId="2" applyNumberFormat="1" applyFont="1" applyFill="1" applyBorder="1" applyAlignment="1">
      <alignment horizontal="right" vertical="center"/>
    </xf>
    <xf numFmtId="168" fontId="0" fillId="0" borderId="12" xfId="0" applyNumberFormat="1" applyFont="1" applyFill="1" applyBorder="1" applyAlignment="1">
      <alignment horizontal="right" vertical="center"/>
    </xf>
    <xf numFmtId="168" fontId="0" fillId="0" borderId="13" xfId="0" applyNumberFormat="1" applyFont="1" applyFill="1" applyBorder="1" applyAlignment="1">
      <alignment horizontal="right" vertical="center"/>
    </xf>
    <xf numFmtId="168" fontId="0" fillId="0" borderId="8" xfId="0" applyNumberFormat="1" applyFont="1" applyFill="1" applyBorder="1" applyAlignment="1">
      <alignment horizontal="right" vertical="center"/>
    </xf>
    <xf numFmtId="164" fontId="6" fillId="0" borderId="8" xfId="2" applyNumberFormat="1" applyFont="1" applyFill="1" applyBorder="1" applyAlignment="1">
      <alignment horizontal="right" vertical="center"/>
    </xf>
    <xf numFmtId="168" fontId="0" fillId="0" borderId="9" xfId="0" applyNumberFormat="1" applyFont="1" applyFill="1" applyBorder="1" applyAlignment="1">
      <alignment horizontal="right" vertical="center"/>
    </xf>
    <xf numFmtId="164" fontId="6" fillId="0" borderId="13" xfId="2" applyNumberFormat="1" applyFont="1" applyFill="1" applyBorder="1" applyAlignment="1">
      <alignment horizontal="right" vertical="center"/>
    </xf>
    <xf numFmtId="168" fontId="0" fillId="0" borderId="5" xfId="0" applyNumberFormat="1" applyFont="1" applyFill="1" applyBorder="1" applyAlignment="1">
      <alignment horizontal="right"/>
    </xf>
    <xf numFmtId="164" fontId="6" fillId="0" borderId="5" xfId="2" applyNumberFormat="1" applyFont="1" applyFill="1" applyBorder="1" applyAlignment="1">
      <alignment horizontal="right"/>
    </xf>
    <xf numFmtId="168" fontId="0" fillId="3" borderId="12" xfId="0" applyNumberFormat="1" applyFont="1" applyFill="1" applyBorder="1" applyAlignment="1">
      <alignment horizontal="right"/>
    </xf>
    <xf numFmtId="164" fontId="6" fillId="3" borderId="13" xfId="2" applyNumberFormat="1" applyFont="1" applyFill="1" applyBorder="1" applyAlignment="1">
      <alignment horizontal="right"/>
    </xf>
    <xf numFmtId="168" fontId="6" fillId="0" borderId="0" xfId="0" applyNumberFormat="1" applyFont="1" applyFill="1" applyBorder="1" applyAlignment="1">
      <alignment horizontal="right"/>
    </xf>
    <xf numFmtId="168" fontId="26" fillId="3" borderId="0" xfId="0" applyNumberFormat="1" applyFont="1" applyFill="1" applyBorder="1" applyAlignment="1">
      <alignment horizontal="right"/>
    </xf>
    <xf numFmtId="168" fontId="6" fillId="0" borderId="46" xfId="0" applyNumberFormat="1" applyFont="1" applyFill="1" applyBorder="1" applyAlignment="1">
      <alignment horizontal="right"/>
    </xf>
    <xf numFmtId="164" fontId="6" fillId="0" borderId="47" xfId="2" applyNumberFormat="1" applyFont="1" applyFill="1" applyBorder="1" applyAlignment="1">
      <alignment horizontal="right"/>
    </xf>
    <xf numFmtId="168" fontId="0" fillId="0" borderId="48" xfId="0" applyNumberFormat="1" applyFont="1" applyBorder="1"/>
    <xf numFmtId="0" fontId="2" fillId="2" borderId="2" xfId="0" applyFont="1" applyFill="1" applyBorder="1" applyAlignment="1">
      <alignment horizontal="center" vertical="center"/>
    </xf>
    <xf numFmtId="0" fontId="26" fillId="2" borderId="11" xfId="0" applyFont="1" applyFill="1" applyBorder="1" applyAlignment="1">
      <alignment horizontal="center"/>
    </xf>
    <xf numFmtId="0" fontId="26" fillId="2" borderId="49" xfId="0" applyFont="1" applyFill="1" applyBorder="1" applyAlignment="1">
      <alignment horizontal="center"/>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168" fontId="26" fillId="7" borderId="4" xfId="0" applyNumberFormat="1" applyFont="1" applyFill="1" applyBorder="1" applyAlignment="1">
      <alignment horizontal="right"/>
    </xf>
    <xf numFmtId="168" fontId="26" fillId="7" borderId="13" xfId="0" applyNumberFormat="1" applyFont="1" applyFill="1" applyBorder="1" applyAlignment="1">
      <alignment horizontal="right"/>
    </xf>
    <xf numFmtId="0" fontId="2" fillId="5" borderId="34" xfId="0" applyFont="1" applyFill="1" applyBorder="1" applyAlignment="1">
      <alignment horizontal="left" wrapText="1"/>
    </xf>
    <xf numFmtId="0" fontId="0" fillId="0" borderId="34" xfId="0" applyBorder="1" applyAlignment="1">
      <alignment horizontal="left" indent="1"/>
    </xf>
    <xf numFmtId="0" fontId="0" fillId="0" borderId="1" xfId="0" applyFont="1" applyBorder="1" applyAlignment="1">
      <alignment horizontal="left" indent="1"/>
    </xf>
    <xf numFmtId="164" fontId="6" fillId="0" borderId="0" xfId="2" applyNumberFormat="1" applyFont="1" applyFill="1" applyBorder="1"/>
    <xf numFmtId="3" fontId="0" fillId="3" borderId="8" xfId="0" applyNumberFormat="1" applyFont="1" applyFill="1" applyBorder="1"/>
    <xf numFmtId="164" fontId="6" fillId="3" borderId="9" xfId="2" applyNumberFormat="1" applyFont="1" applyFill="1" applyBorder="1"/>
    <xf numFmtId="3" fontId="0" fillId="0" borderId="8" xfId="0" applyNumberFormat="1" applyFont="1" applyFill="1" applyBorder="1"/>
    <xf numFmtId="164" fontId="6" fillId="0" borderId="8" xfId="2" applyNumberFormat="1" applyFont="1" applyFill="1" applyBorder="1"/>
    <xf numFmtId="164" fontId="6" fillId="0" borderId="9" xfId="2" applyNumberFormat="1" applyFont="1" applyFill="1" applyBorder="1"/>
    <xf numFmtId="3" fontId="0" fillId="0" borderId="5" xfId="0" applyNumberFormat="1" applyFont="1" applyFill="1" applyBorder="1"/>
    <xf numFmtId="164" fontId="6" fillId="0" borderId="5" xfId="2" applyNumberFormat="1" applyFont="1" applyFill="1" applyBorder="1"/>
    <xf numFmtId="164" fontId="6" fillId="0" borderId="6" xfId="2" applyNumberFormat="1" applyFont="1" applyFill="1" applyBorder="1"/>
    <xf numFmtId="0" fontId="0" fillId="0" borderId="2" xfId="0" applyBorder="1" applyAlignment="1">
      <alignment horizontal="left" wrapText="1" indent="1"/>
    </xf>
    <xf numFmtId="0" fontId="0" fillId="0" borderId="2" xfId="0" applyBorder="1" applyAlignment="1">
      <alignment horizontal="right" wrapText="1" indent="1"/>
    </xf>
    <xf numFmtId="3" fontId="0" fillId="0" borderId="5" xfId="0" applyNumberFormat="1" applyFont="1" applyBorder="1"/>
    <xf numFmtId="164" fontId="6" fillId="0" borderId="5" xfId="2" applyNumberFormat="1" applyFont="1" applyBorder="1"/>
    <xf numFmtId="164" fontId="6" fillId="0" borderId="6" xfId="2" applyNumberFormat="1" applyFont="1" applyBorder="1"/>
    <xf numFmtId="0" fontId="0" fillId="3" borderId="12" xfId="0" applyFont="1" applyFill="1" applyBorder="1" applyAlignment="1">
      <alignment horizontal="right"/>
    </xf>
    <xf numFmtId="0" fontId="0" fillId="0" borderId="2" xfId="0" quotePrefix="1" applyBorder="1" applyAlignment="1">
      <alignment horizontal="left" indent="1"/>
    </xf>
    <xf numFmtId="0" fontId="4" fillId="4" borderId="51" xfId="0" applyFont="1" applyFill="1" applyBorder="1" applyAlignment="1">
      <alignment horizontal="center" wrapText="1"/>
    </xf>
    <xf numFmtId="0" fontId="4" fillId="4" borderId="6" xfId="0" applyFont="1" applyFill="1" applyBorder="1" applyAlignment="1">
      <alignment horizontal="center" wrapText="1"/>
    </xf>
    <xf numFmtId="0" fontId="0" fillId="0" borderId="7" xfId="0" applyBorder="1" applyAlignment="1">
      <alignment horizontal="left" indent="1"/>
    </xf>
    <xf numFmtId="3" fontId="0" fillId="0" borderId="12" xfId="0" applyNumberFormat="1" applyFont="1" applyBorder="1"/>
    <xf numFmtId="164" fontId="6" fillId="0" borderId="13" xfId="2" applyNumberFormat="1" applyFont="1" applyBorder="1"/>
    <xf numFmtId="10" fontId="5" fillId="0" borderId="0" xfId="2" applyNumberFormat="1" applyFont="1" applyBorder="1"/>
    <xf numFmtId="10" fontId="5" fillId="0" borderId="0" xfId="0" applyNumberFormat="1" applyFont="1" applyBorder="1"/>
    <xf numFmtId="2" fontId="5" fillId="0" borderId="0" xfId="0" applyNumberFormat="1" applyFont="1" applyBorder="1"/>
    <xf numFmtId="2" fontId="5" fillId="0" borderId="4" xfId="0" applyNumberFormat="1" applyFont="1" applyBorder="1"/>
    <xf numFmtId="0" fontId="5" fillId="3" borderId="0" xfId="0" applyFont="1" applyFill="1" applyBorder="1"/>
    <xf numFmtId="0" fontId="5" fillId="3" borderId="4" xfId="0" applyFont="1" applyFill="1" applyBorder="1"/>
    <xf numFmtId="2" fontId="5" fillId="0" borderId="12" xfId="0" applyNumberFormat="1" applyFont="1" applyBorder="1"/>
    <xf numFmtId="2" fontId="5" fillId="0" borderId="13" xfId="0" applyNumberFormat="1" applyFont="1" applyBorder="1"/>
    <xf numFmtId="0" fontId="0" fillId="0" borderId="2" xfId="0" quotePrefix="1" applyBorder="1" applyAlignment="1">
      <alignment horizontal="left" wrapText="1" indent="1"/>
    </xf>
    <xf numFmtId="0" fontId="0" fillId="0" borderId="2" xfId="0" applyBorder="1" applyAlignment="1">
      <alignment horizontal="right" indent="1"/>
    </xf>
    <xf numFmtId="3" fontId="0" fillId="0" borderId="5" xfId="0" applyNumberFormat="1" applyFont="1" applyBorder="1" applyAlignment="1">
      <alignment horizontal="right" vertical="center"/>
    </xf>
    <xf numFmtId="3" fontId="0" fillId="3" borderId="0" xfId="0" applyNumberFormat="1" applyFont="1" applyFill="1" applyBorder="1" applyAlignment="1">
      <alignment horizontal="right" vertical="center"/>
    </xf>
    <xf numFmtId="3" fontId="0" fillId="3" borderId="12" xfId="0" applyNumberFormat="1" applyFont="1" applyFill="1" applyBorder="1" applyAlignment="1">
      <alignment horizontal="right" vertical="center"/>
    </xf>
    <xf numFmtId="164" fontId="6" fillId="3" borderId="12" xfId="2" applyNumberFormat="1" applyFont="1" applyFill="1" applyBorder="1" applyAlignment="1">
      <alignment horizontal="right" vertical="center"/>
    </xf>
    <xf numFmtId="0" fontId="2" fillId="7" borderId="2" xfId="0" applyFont="1" applyFill="1" applyBorder="1" applyAlignment="1">
      <alignment horizontal="left" wrapText="1"/>
    </xf>
    <xf numFmtId="0" fontId="2" fillId="7" borderId="7" xfId="0" applyFont="1" applyFill="1" applyBorder="1" applyAlignment="1">
      <alignment horizontal="left" wrapText="1"/>
    </xf>
    <xf numFmtId="168" fontId="26" fillId="7" borderId="0" xfId="4" applyNumberFormat="1" applyFont="1" applyFill="1" applyBorder="1"/>
    <xf numFmtId="0" fontId="26" fillId="0" borderId="0" xfId="0" applyFont="1" applyFill="1" applyBorder="1"/>
    <xf numFmtId="0" fontId="0" fillId="0" borderId="2" xfId="0" applyFont="1" applyBorder="1" applyAlignment="1">
      <alignment horizontal="left" wrapText="1" indent="2"/>
    </xf>
    <xf numFmtId="0" fontId="0" fillId="0" borderId="2" xfId="0" applyFont="1" applyBorder="1" applyAlignment="1">
      <alignment horizontal="left" wrapText="1" indent="4"/>
    </xf>
    <xf numFmtId="168" fontId="3" fillId="0" borderId="0" xfId="4" applyNumberFormat="1" applyFont="1" applyFill="1" applyBorder="1"/>
    <xf numFmtId="0" fontId="0" fillId="0" borderId="2" xfId="0" applyFont="1" applyBorder="1" applyAlignment="1">
      <alignment horizontal="right" wrapText="1" indent="1"/>
    </xf>
    <xf numFmtId="168" fontId="36" fillId="7" borderId="0" xfId="4" applyNumberFormat="1" applyFont="1" applyFill="1" applyBorder="1" applyAlignment="1">
      <alignment vertical="center"/>
    </xf>
    <xf numFmtId="168" fontId="26" fillId="7" borderId="4" xfId="4" applyNumberFormat="1" applyFont="1" applyFill="1" applyBorder="1"/>
    <xf numFmtId="0" fontId="26" fillId="0" borderId="4" xfId="0" applyFont="1" applyFill="1" applyBorder="1"/>
    <xf numFmtId="168" fontId="3" fillId="0" borderId="4" xfId="4" applyNumberFormat="1" applyFont="1" applyFill="1" applyBorder="1"/>
    <xf numFmtId="168" fontId="36" fillId="7" borderId="4" xfId="4" applyNumberFormat="1" applyFont="1" applyFill="1" applyBorder="1" applyAlignment="1">
      <alignment vertical="center"/>
    </xf>
    <xf numFmtId="164" fontId="41" fillId="7" borderId="12" xfId="2" applyNumberFormat="1" applyFont="1" applyFill="1" applyBorder="1" applyAlignment="1">
      <alignment vertical="center"/>
    </xf>
    <xf numFmtId="164" fontId="41" fillId="7" borderId="13" xfId="2" applyNumberFormat="1" applyFont="1" applyFill="1" applyBorder="1" applyAlignment="1">
      <alignment vertical="center"/>
    </xf>
    <xf numFmtId="0" fontId="4" fillId="4" borderId="50" xfId="0" applyFont="1" applyFill="1" applyBorder="1" applyAlignment="1">
      <alignment horizontal="center"/>
    </xf>
    <xf numFmtId="0" fontId="4" fillId="4" borderId="49" xfId="0" applyFont="1" applyFill="1" applyBorder="1" applyAlignment="1">
      <alignment horizontal="center"/>
    </xf>
    <xf numFmtId="0" fontId="0" fillId="4" borderId="54" xfId="0" applyFont="1" applyFill="1" applyBorder="1"/>
    <xf numFmtId="168" fontId="3" fillId="0" borderId="12" xfId="4" applyNumberFormat="1" applyFont="1" applyFill="1" applyBorder="1"/>
    <xf numFmtId="168" fontId="3" fillId="0" borderId="13" xfId="4" applyNumberFormat="1" applyFont="1" applyFill="1" applyBorder="1"/>
    <xf numFmtId="168" fontId="36" fillId="7" borderId="12" xfId="4" applyNumberFormat="1" applyFont="1" applyFill="1" applyBorder="1" applyAlignment="1">
      <alignment vertical="center"/>
    </xf>
    <xf numFmtId="168" fontId="36" fillId="7" borderId="13" xfId="4" applyNumberFormat="1" applyFont="1" applyFill="1" applyBorder="1" applyAlignment="1">
      <alignment vertical="center"/>
    </xf>
    <xf numFmtId="0" fontId="6" fillId="0" borderId="2" xfId="0" applyFont="1" applyBorder="1" applyAlignment="1">
      <alignment horizontal="left" wrapText="1" indent="1"/>
    </xf>
    <xf numFmtId="0" fontId="42" fillId="0" borderId="2" xfId="0" applyFont="1" applyBorder="1" applyAlignment="1">
      <alignment horizontal="left" wrapText="1" indent="1"/>
    </xf>
    <xf numFmtId="3" fontId="3" fillId="0" borderId="0" xfId="0" applyNumberFormat="1" applyFont="1" applyBorder="1" applyAlignment="1">
      <alignment vertical="center"/>
    </xf>
    <xf numFmtId="3" fontId="26" fillId="3" borderId="0" xfId="0" applyNumberFormat="1" applyFont="1" applyFill="1" applyBorder="1" applyAlignment="1">
      <alignment horizontal="center" vertical="center"/>
    </xf>
    <xf numFmtId="3" fontId="3" fillId="0" borderId="55" xfId="0" applyNumberFormat="1" applyFont="1" applyBorder="1" applyAlignment="1">
      <alignment vertical="center"/>
    </xf>
    <xf numFmtId="3" fontId="3" fillId="3" borderId="0" xfId="0" applyNumberFormat="1" applyFont="1" applyFill="1" applyBorder="1" applyAlignment="1">
      <alignment horizontal="right" vertical="center"/>
    </xf>
    <xf numFmtId="5" fontId="26" fillId="3" borderId="0" xfId="0" applyNumberFormat="1" applyFont="1" applyFill="1" applyBorder="1" applyAlignment="1">
      <alignment horizontal="right" vertical="center"/>
    </xf>
    <xf numFmtId="164" fontId="3" fillId="0" borderId="0" xfId="2" applyNumberFormat="1" applyFont="1" applyBorder="1" applyAlignment="1">
      <alignment horizontal="right" vertical="center"/>
    </xf>
    <xf numFmtId="164" fontId="28" fillId="0" borderId="4" xfId="2" applyNumberFormat="1" applyFont="1" applyBorder="1" applyAlignment="1">
      <alignment vertical="center"/>
    </xf>
    <xf numFmtId="5" fontId="27" fillId="3" borderId="4" xfId="0" applyNumberFormat="1" applyFont="1" applyFill="1" applyBorder="1" applyAlignment="1">
      <alignment horizontal="center" vertical="center"/>
    </xf>
    <xf numFmtId="164" fontId="28" fillId="3" borderId="4" xfId="2" applyNumberFormat="1" applyFont="1" applyFill="1" applyBorder="1" applyAlignment="1">
      <alignment horizontal="right" vertical="center"/>
    </xf>
    <xf numFmtId="5" fontId="27" fillId="3" borderId="4" xfId="0" applyNumberFormat="1" applyFont="1" applyFill="1" applyBorder="1" applyAlignment="1">
      <alignment horizontal="right" vertical="center"/>
    </xf>
    <xf numFmtId="169" fontId="28" fillId="0" borderId="4" xfId="2" applyNumberFormat="1" applyFont="1" applyBorder="1" applyAlignment="1">
      <alignment horizontal="right" vertical="center"/>
    </xf>
    <xf numFmtId="164" fontId="3" fillId="0" borderId="12" xfId="2" applyNumberFormat="1" applyFont="1" applyBorder="1" applyAlignment="1">
      <alignment horizontal="right" vertical="center"/>
    </xf>
    <xf numFmtId="169" fontId="28" fillId="0" borderId="13" xfId="2" applyNumberFormat="1" applyFont="1" applyBorder="1" applyAlignment="1">
      <alignment horizontal="right" vertical="center"/>
    </xf>
    <xf numFmtId="0" fontId="0" fillId="0" borderId="0" xfId="0" applyFont="1" applyFill="1"/>
    <xf numFmtId="164" fontId="15" fillId="0" borderId="0" xfId="0" applyNumberFormat="1" applyFont="1" applyBorder="1" applyAlignment="1">
      <alignment horizontal="right" vertical="center"/>
    </xf>
    <xf numFmtId="0" fontId="12" fillId="5" borderId="0" xfId="0" applyFont="1" applyFill="1" applyBorder="1" applyAlignment="1">
      <alignment horizontal="justify" vertical="center" wrapText="1"/>
    </xf>
    <xf numFmtId="0" fontId="0" fillId="5" borderId="0" xfId="0" applyFont="1" applyFill="1" applyBorder="1" applyAlignment="1">
      <alignment vertical="center"/>
    </xf>
    <xf numFmtId="4" fontId="14" fillId="0" borderId="0" xfId="0" applyNumberFormat="1" applyFont="1" applyBorder="1" applyAlignment="1">
      <alignment horizontal="right" vertical="center" wrapText="1"/>
    </xf>
    <xf numFmtId="164" fontId="14" fillId="0" borderId="12" xfId="0" applyNumberFormat="1" applyFont="1" applyBorder="1" applyAlignment="1">
      <alignment horizontal="right" vertical="center" wrapText="1"/>
    </xf>
    <xf numFmtId="164" fontId="15" fillId="0" borderId="12" xfId="0" applyNumberFormat="1" applyFont="1" applyBorder="1" applyAlignment="1">
      <alignment horizontal="right" vertical="center"/>
    </xf>
    <xf numFmtId="0" fontId="12" fillId="5" borderId="4" xfId="0" applyFont="1" applyFill="1" applyBorder="1" applyAlignment="1">
      <alignment horizontal="justify" vertical="center" wrapText="1"/>
    </xf>
    <xf numFmtId="0" fontId="0" fillId="0" borderId="7" xfId="0" applyFont="1" applyBorder="1" applyAlignment="1">
      <alignment horizontal="left" wrapText="1" indent="2"/>
    </xf>
    <xf numFmtId="168" fontId="14" fillId="0" borderId="4" xfId="0" applyNumberFormat="1" applyFont="1" applyBorder="1" applyAlignment="1">
      <alignment horizontal="right" vertical="center" wrapText="1"/>
    </xf>
    <xf numFmtId="0" fontId="12" fillId="5" borderId="4" xfId="0" applyFont="1" applyFill="1" applyBorder="1" applyAlignment="1">
      <alignment horizontal="right" vertical="center" wrapText="1"/>
    </xf>
    <xf numFmtId="0" fontId="0" fillId="0" borderId="7" xfId="0" applyBorder="1" applyAlignment="1">
      <alignment horizontal="left" wrapText="1" indent="2"/>
    </xf>
    <xf numFmtId="168" fontId="14" fillId="0" borderId="0" xfId="0" applyNumberFormat="1" applyFont="1" applyBorder="1" applyAlignment="1">
      <alignment horizontal="right" vertical="center" wrapText="1"/>
    </xf>
    <xf numFmtId="0" fontId="2" fillId="0" borderId="0" xfId="0" applyFont="1"/>
    <xf numFmtId="166" fontId="45" fillId="0" borderId="0" xfId="0" applyNumberFormat="1" applyFont="1" applyFill="1" applyBorder="1"/>
    <xf numFmtId="0" fontId="0" fillId="0" borderId="2" xfId="0" applyFont="1" applyBorder="1" applyAlignment="1">
      <alignment horizontal="left" indent="3"/>
    </xf>
    <xf numFmtId="0" fontId="1" fillId="0" borderId="0" xfId="1" applyAlignment="1" applyProtection="1"/>
    <xf numFmtId="0" fontId="0" fillId="0" borderId="7" xfId="0" applyFont="1" applyBorder="1" applyAlignment="1">
      <alignment horizontal="left" wrapText="1" indent="1"/>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9" fillId="0" borderId="0" xfId="0" applyFont="1" applyAlignment="1">
      <alignment wrapText="1"/>
    </xf>
    <xf numFmtId="0" fontId="13" fillId="5" borderId="4" xfId="0" applyFont="1" applyFill="1" applyBorder="1" applyAlignment="1">
      <alignment horizontal="right" wrapText="1"/>
    </xf>
    <xf numFmtId="0" fontId="1" fillId="0" borderId="0" xfId="1" applyAlignment="1" applyProtection="1"/>
    <xf numFmtId="0" fontId="2" fillId="5" borderId="0" xfId="0" applyFont="1" applyFill="1" applyBorder="1" applyAlignment="1">
      <alignment horizontal="left" wrapText="1"/>
    </xf>
    <xf numFmtId="168" fontId="3" fillId="0" borderId="4" xfId="0" applyNumberFormat="1" applyFont="1" applyFill="1" applyBorder="1" applyAlignment="1">
      <alignment horizontal="right"/>
    </xf>
    <xf numFmtId="0" fontId="0" fillId="0" borderId="2" xfId="0" applyFont="1" applyBorder="1" applyAlignment="1">
      <alignment horizontal="right" indent="2"/>
    </xf>
    <xf numFmtId="0" fontId="0" fillId="0" borderId="7" xfId="0" applyFont="1" applyBorder="1" applyAlignment="1">
      <alignment horizontal="right" indent="2"/>
    </xf>
    <xf numFmtId="0" fontId="1" fillId="0" borderId="0" xfId="1" applyAlignment="1" applyProtection="1"/>
    <xf numFmtId="0" fontId="4" fillId="4" borderId="41" xfId="0" applyFont="1" applyFill="1" applyBorder="1" applyAlignment="1">
      <alignment horizontal="center" wrapText="1"/>
    </xf>
    <xf numFmtId="0" fontId="4" fillId="4" borderId="41" xfId="0" applyFont="1" applyFill="1" applyBorder="1" applyAlignment="1">
      <alignment horizontal="center"/>
    </xf>
    <xf numFmtId="0" fontId="4" fillId="4" borderId="11" xfId="0" applyFont="1" applyFill="1" applyBorder="1" applyAlignment="1">
      <alignment horizontal="center" wrapText="1"/>
    </xf>
    <xf numFmtId="0" fontId="4" fillId="4" borderId="52" xfId="0" applyFont="1" applyFill="1" applyBorder="1" applyAlignment="1">
      <alignment horizontal="center" wrapText="1"/>
    </xf>
    <xf numFmtId="164" fontId="0" fillId="0" borderId="0" xfId="0" applyNumberFormat="1" applyFont="1" applyBorder="1" applyAlignment="1">
      <alignment horizontal="right" indent="1"/>
    </xf>
    <xf numFmtId="164" fontId="0" fillId="0" borderId="4" xfId="0" applyNumberFormat="1" applyFont="1" applyBorder="1" applyAlignment="1">
      <alignment horizontal="right" indent="1"/>
    </xf>
    <xf numFmtId="164" fontId="0" fillId="0" borderId="12" xfId="0" applyNumberFormat="1" applyFont="1" applyBorder="1" applyAlignment="1">
      <alignment horizontal="right" indent="1"/>
    </xf>
    <xf numFmtId="164" fontId="0" fillId="0" borderId="13" xfId="0" applyNumberFormat="1" applyFont="1" applyBorder="1" applyAlignment="1">
      <alignment horizontal="right" indent="1"/>
    </xf>
    <xf numFmtId="164" fontId="0" fillId="0" borderId="0" xfId="2" applyNumberFormat="1" applyFont="1" applyBorder="1" applyAlignment="1">
      <alignment horizontal="right" indent="1"/>
    </xf>
    <xf numFmtId="164" fontId="0" fillId="0" borderId="6" xfId="2" applyNumberFormat="1" applyFont="1" applyBorder="1" applyAlignment="1">
      <alignment horizontal="right" indent="1"/>
    </xf>
    <xf numFmtId="164" fontId="0" fillId="0" borderId="9" xfId="2" applyNumberFormat="1" applyFont="1" applyBorder="1" applyAlignment="1">
      <alignment horizontal="right" indent="1"/>
    </xf>
    <xf numFmtId="164" fontId="0" fillId="0" borderId="8" xfId="2" applyNumberFormat="1" applyFont="1" applyBorder="1" applyAlignment="1">
      <alignment horizontal="right" inden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3" fontId="0" fillId="0" borderId="9" xfId="0" applyNumberFormat="1" applyFont="1" applyBorder="1" applyAlignment="1">
      <alignment horizontal="right" indent="1"/>
    </xf>
    <xf numFmtId="164" fontId="6" fillId="0" borderId="13" xfId="2" applyNumberFormat="1" applyFont="1" applyBorder="1" applyAlignment="1">
      <alignment horizontal="right" indent="1"/>
    </xf>
    <xf numFmtId="0" fontId="26" fillId="3" borderId="2" xfId="0" applyFont="1" applyFill="1" applyBorder="1" applyAlignment="1">
      <alignment horizontal="left" indent="1"/>
    </xf>
    <xf numFmtId="168" fontId="26" fillId="3" borderId="4" xfId="0" applyNumberFormat="1" applyFont="1" applyFill="1" applyBorder="1" applyAlignment="1">
      <alignment horizontal="right"/>
    </xf>
    <xf numFmtId="0" fontId="3" fillId="0" borderId="2" xfId="0" applyFont="1" applyFill="1" applyBorder="1" applyAlignment="1">
      <alignment horizontal="left" indent="2"/>
    </xf>
    <xf numFmtId="0" fontId="3" fillId="0" borderId="2" xfId="0" applyFont="1" applyFill="1" applyBorder="1" applyAlignment="1">
      <alignment horizontal="right"/>
    </xf>
    <xf numFmtId="0" fontId="3" fillId="0" borderId="7" xfId="0" applyFont="1" applyFill="1" applyBorder="1" applyAlignment="1">
      <alignment horizontal="right"/>
    </xf>
    <xf numFmtId="0" fontId="9" fillId="0" borderId="0" xfId="0" applyFont="1" applyFill="1" applyBorder="1" applyAlignment="1"/>
    <xf numFmtId="0" fontId="0" fillId="0" borderId="0" xfId="0" applyAlignment="1">
      <alignment wrapText="1"/>
    </xf>
    <xf numFmtId="168" fontId="0" fillId="0" borderId="0" xfId="0" applyNumberFormat="1" applyAlignment="1">
      <alignment wrapText="1"/>
    </xf>
    <xf numFmtId="0" fontId="4" fillId="4" borderId="59" xfId="0" applyFont="1" applyFill="1" applyBorder="1" applyAlignment="1">
      <alignment horizontal="center"/>
    </xf>
    <xf numFmtId="0" fontId="4" fillId="4" borderId="58" xfId="0" applyFont="1" applyFill="1" applyBorder="1" applyAlignment="1">
      <alignment horizontal="center" wrapText="1"/>
    </xf>
    <xf numFmtId="0" fontId="4" fillId="4" borderId="57" xfId="0" applyFont="1" applyFill="1" applyBorder="1" applyAlignment="1">
      <alignment horizontal="center" wrapText="1"/>
    </xf>
    <xf numFmtId="0" fontId="4" fillId="4" borderId="60" xfId="0" applyFont="1" applyFill="1" applyBorder="1" applyAlignment="1">
      <alignment horizontal="center" wrapText="1"/>
    </xf>
    <xf numFmtId="0" fontId="0" fillId="4" borderId="61" xfId="0" applyFont="1" applyFill="1" applyBorder="1"/>
    <xf numFmtId="164" fontId="6" fillId="0" borderId="12" xfId="2" applyNumberFormat="1" applyFont="1" applyBorder="1"/>
    <xf numFmtId="0" fontId="4" fillId="4" borderId="56" xfId="0" applyFont="1" applyFill="1" applyBorder="1" applyAlignment="1">
      <alignment horizontal="center" wrapText="1"/>
    </xf>
    <xf numFmtId="0" fontId="0" fillId="0" borderId="2" xfId="0" quotePrefix="1" applyFont="1" applyBorder="1" applyAlignment="1">
      <alignment horizontal="left" indent="1"/>
    </xf>
    <xf numFmtId="0" fontId="2" fillId="5" borderId="4" xfId="0" applyFont="1" applyFill="1" applyBorder="1" applyAlignment="1">
      <alignment horizontal="left" wrapText="1"/>
    </xf>
    <xf numFmtId="3" fontId="0" fillId="0" borderId="0" xfId="0" applyNumberFormat="1" applyFont="1" applyFill="1" applyBorder="1" applyAlignment="1">
      <alignment horizontal="right" vertical="center"/>
    </xf>
    <xf numFmtId="0" fontId="1" fillId="0" borderId="0" xfId="1" applyAlignment="1" applyProtection="1"/>
    <xf numFmtId="0" fontId="4" fillId="4" borderId="10" xfId="0" applyFont="1" applyFill="1" applyBorder="1" applyAlignment="1">
      <alignment horizontal="center" wrapText="1"/>
    </xf>
    <xf numFmtId="2" fontId="0" fillId="0" borderId="0" xfId="0" applyNumberFormat="1" applyFont="1"/>
    <xf numFmtId="164" fontId="6" fillId="0" borderId="63" xfId="2" applyNumberFormat="1" applyFont="1" applyBorder="1" applyAlignment="1">
      <alignment horizontal="right" vertical="center"/>
    </xf>
    <xf numFmtId="164" fontId="6" fillId="0" borderId="64" xfId="2" applyNumberFormat="1" applyFont="1" applyBorder="1" applyAlignment="1">
      <alignment horizontal="right" vertical="center"/>
    </xf>
    <xf numFmtId="164" fontId="6" fillId="3" borderId="63" xfId="2" applyNumberFormat="1" applyFont="1" applyFill="1" applyBorder="1" applyAlignment="1">
      <alignment horizontal="right" vertical="center"/>
    </xf>
    <xf numFmtId="164" fontId="6" fillId="3" borderId="62" xfId="2" applyNumberFormat="1" applyFont="1" applyFill="1" applyBorder="1" applyAlignment="1">
      <alignment horizontal="right" vertical="center"/>
    </xf>
    <xf numFmtId="164" fontId="6" fillId="0" borderId="66" xfId="2" applyNumberFormat="1" applyFont="1" applyBorder="1" applyAlignment="1">
      <alignment horizontal="right" vertical="center"/>
    </xf>
    <xf numFmtId="164" fontId="6" fillId="0" borderId="67" xfId="2" applyNumberFormat="1" applyFont="1" applyBorder="1" applyAlignment="1">
      <alignment horizontal="right" vertical="center"/>
    </xf>
    <xf numFmtId="164" fontId="6" fillId="3" borderId="66" xfId="2" applyNumberFormat="1" applyFont="1" applyFill="1" applyBorder="1" applyAlignment="1">
      <alignment horizontal="right" vertical="center"/>
    </xf>
    <xf numFmtId="164" fontId="6" fillId="3" borderId="65" xfId="2" applyNumberFormat="1" applyFont="1" applyFill="1" applyBorder="1" applyAlignment="1">
      <alignment horizontal="right" vertical="center"/>
    </xf>
    <xf numFmtId="164" fontId="6" fillId="0" borderId="62" xfId="2" applyNumberFormat="1" applyFont="1" applyBorder="1" applyAlignment="1">
      <alignment horizontal="right" vertical="center"/>
    </xf>
    <xf numFmtId="0" fontId="4" fillId="4" borderId="60" xfId="0" applyFont="1" applyFill="1" applyBorder="1" applyAlignment="1">
      <alignment horizontal="center"/>
    </xf>
    <xf numFmtId="164" fontId="28" fillId="0" borderId="68" xfId="2" applyNumberFormat="1" applyFont="1" applyBorder="1" applyAlignment="1">
      <alignment vertical="center"/>
    </xf>
    <xf numFmtId="169" fontId="28" fillId="0" borderId="0" xfId="2" applyNumberFormat="1" applyFont="1" applyBorder="1" applyAlignment="1">
      <alignment horizontal="right" vertical="center"/>
    </xf>
    <xf numFmtId="164" fontId="28" fillId="0" borderId="0" xfId="2" applyNumberFormat="1" applyFont="1" applyBorder="1" applyAlignment="1">
      <alignment vertical="center"/>
    </xf>
    <xf numFmtId="5" fontId="27" fillId="3" borderId="0" xfId="0" applyNumberFormat="1" applyFont="1" applyFill="1" applyBorder="1" applyAlignment="1">
      <alignment horizontal="center" vertical="center"/>
    </xf>
    <xf numFmtId="164" fontId="28" fillId="0" borderId="69" xfId="2" applyNumberFormat="1" applyFont="1" applyBorder="1" applyAlignment="1">
      <alignment vertical="center"/>
    </xf>
    <xf numFmtId="164" fontId="28" fillId="3" borderId="0" xfId="2" applyNumberFormat="1" applyFont="1" applyFill="1" applyBorder="1" applyAlignment="1">
      <alignment horizontal="right" vertical="center"/>
    </xf>
    <xf numFmtId="5" fontId="27" fillId="3" borderId="0" xfId="0" applyNumberFormat="1" applyFont="1" applyFill="1" applyBorder="1" applyAlignment="1">
      <alignment horizontal="right" vertical="center"/>
    </xf>
    <xf numFmtId="169" fontId="28" fillId="0" borderId="12" xfId="2" applyNumberFormat="1" applyFont="1" applyBorder="1" applyAlignment="1">
      <alignment horizontal="right" vertical="center"/>
    </xf>
    <xf numFmtId="164" fontId="28" fillId="0" borderId="55" xfId="2" applyNumberFormat="1" applyFont="1" applyBorder="1" applyAlignment="1">
      <alignment vertical="center"/>
    </xf>
    <xf numFmtId="168" fontId="0" fillId="0" borderId="0" xfId="0" applyNumberFormat="1" applyFont="1" applyFill="1" applyBorder="1"/>
    <xf numFmtId="168" fontId="0" fillId="0" borderId="4" xfId="0" applyNumberFormat="1" applyFont="1" applyBorder="1"/>
    <xf numFmtId="168" fontId="0" fillId="0" borderId="0" xfId="0" applyNumberFormat="1" applyFont="1" applyBorder="1"/>
    <xf numFmtId="168" fontId="6" fillId="0" borderId="12" xfId="0" applyNumberFormat="1" applyFont="1" applyFill="1" applyBorder="1" applyAlignment="1">
      <alignment horizontal="right"/>
    </xf>
    <xf numFmtId="0" fontId="47" fillId="3" borderId="2" xfId="0" applyFont="1" applyFill="1" applyBorder="1" applyAlignment="1">
      <alignment vertical="center"/>
    </xf>
    <xf numFmtId="164" fontId="0" fillId="0" borderId="0" xfId="2" applyNumberFormat="1" applyFont="1" applyBorder="1"/>
    <xf numFmtId="165" fontId="6" fillId="0" borderId="12" xfId="2" applyNumberFormat="1" applyFont="1" applyFill="1" applyBorder="1" applyAlignment="1">
      <alignment horizontal="right"/>
    </xf>
    <xf numFmtId="164" fontId="0" fillId="0" borderId="0" xfId="0" applyNumberFormat="1" applyFont="1"/>
    <xf numFmtId="165" fontId="6" fillId="0" borderId="13" xfId="2" applyNumberFormat="1" applyFont="1" applyFill="1" applyBorder="1" applyAlignment="1">
      <alignment horizontal="right"/>
    </xf>
    <xf numFmtId="168" fontId="0" fillId="0" borderId="70" xfId="0" applyNumberFormat="1" applyFont="1" applyBorder="1"/>
    <xf numFmtId="0" fontId="1" fillId="0" borderId="0" xfId="1" applyAlignment="1" applyProtection="1"/>
    <xf numFmtId="0" fontId="1" fillId="0" borderId="0" xfId="1" applyAlignment="1" applyProtection="1"/>
    <xf numFmtId="0" fontId="9" fillId="0" borderId="0" xfId="0" applyFont="1" applyAlignment="1">
      <alignment horizontal="justify" wrapText="1"/>
    </xf>
    <xf numFmtId="0" fontId="0" fillId="0" borderId="0" xfId="0" applyFont="1" applyAlignment="1">
      <alignment horizontal="justify" wrapText="1"/>
    </xf>
    <xf numFmtId="0" fontId="4" fillId="2" borderId="52"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1" fillId="0" borderId="0" xfId="1" applyAlignment="1" applyProtection="1">
      <alignment horizontal="center" wrapText="1"/>
    </xf>
    <xf numFmtId="0" fontId="4" fillId="4" borderId="22" xfId="0" applyFont="1" applyFill="1" applyBorder="1" applyAlignment="1">
      <alignment horizontal="center" wrapText="1"/>
    </xf>
    <xf numFmtId="0" fontId="4" fillId="4" borderId="22" xfId="0" applyFont="1" applyFill="1" applyBorder="1" applyAlignment="1">
      <alignment horizontal="center"/>
    </xf>
    <xf numFmtId="0" fontId="18" fillId="4" borderId="29" xfId="0" applyFont="1" applyFill="1" applyBorder="1" applyAlignment="1">
      <alignment horizontal="center" wrapText="1"/>
    </xf>
    <xf numFmtId="0" fontId="18" fillId="4" borderId="30" xfId="0" applyFont="1" applyFill="1" applyBorder="1" applyAlignment="1">
      <alignment horizontal="center" wrapText="1"/>
    </xf>
    <xf numFmtId="0" fontId="24" fillId="0" borderId="0" xfId="0" applyFont="1" applyFill="1" applyBorder="1" applyAlignment="1">
      <alignment horizontal="left" wrapText="1"/>
    </xf>
    <xf numFmtId="0" fontId="17" fillId="4" borderId="28" xfId="0" applyFont="1" applyFill="1" applyBorder="1" applyAlignment="1">
      <alignment horizontal="justify" wrapText="1"/>
    </xf>
    <xf numFmtId="0" fontId="17" fillId="4" borderId="31" xfId="0" applyFont="1" applyFill="1" applyBorder="1" applyAlignment="1">
      <alignment horizontal="justify" wrapText="1"/>
    </xf>
    <xf numFmtId="166" fontId="4" fillId="2" borderId="35" xfId="0" applyNumberFormat="1" applyFont="1" applyFill="1" applyBorder="1" applyAlignment="1">
      <alignment horizontal="center"/>
    </xf>
    <xf numFmtId="166" fontId="4" fillId="2" borderId="36" xfId="0" applyNumberFormat="1" applyFont="1" applyFill="1" applyBorder="1" applyAlignment="1">
      <alignment horizontal="center"/>
    </xf>
    <xf numFmtId="166" fontId="4" fillId="2" borderId="8" xfId="0" applyNumberFormat="1" applyFont="1" applyFill="1" applyBorder="1" applyAlignment="1">
      <alignment horizontal="center"/>
    </xf>
    <xf numFmtId="166" fontId="4" fillId="2" borderId="9" xfId="0" applyNumberFormat="1" applyFont="1" applyFill="1" applyBorder="1" applyAlignment="1">
      <alignment horizontal="center"/>
    </xf>
    <xf numFmtId="0" fontId="4" fillId="2" borderId="35" xfId="0" applyNumberFormat="1" applyFont="1" applyFill="1" applyBorder="1" applyAlignment="1">
      <alignment horizontal="center"/>
    </xf>
    <xf numFmtId="0" fontId="4" fillId="2" borderId="36" xfId="0" applyNumberFormat="1" applyFont="1" applyFill="1" applyBorder="1" applyAlignment="1">
      <alignment horizontal="center"/>
    </xf>
    <xf numFmtId="0" fontId="4" fillId="2" borderId="8" xfId="0" applyNumberFormat="1" applyFont="1" applyFill="1" applyBorder="1" applyAlignment="1">
      <alignment horizontal="center"/>
    </xf>
    <xf numFmtId="0" fontId="4" fillId="2" borderId="9" xfId="0" applyNumberFormat="1" applyFont="1" applyFill="1" applyBorder="1" applyAlignment="1">
      <alignment horizontal="center"/>
    </xf>
    <xf numFmtId="0" fontId="4" fillId="4" borderId="41" xfId="0" applyFont="1" applyFill="1" applyBorder="1" applyAlignment="1">
      <alignment horizontal="center" wrapText="1"/>
    </xf>
    <xf numFmtId="0" fontId="4" fillId="4" borderId="41" xfId="0" applyFont="1" applyFill="1" applyBorder="1" applyAlignment="1">
      <alignment horizontal="center"/>
    </xf>
    <xf numFmtId="0" fontId="9" fillId="0" borderId="0" xfId="0" applyFont="1" applyFill="1" applyBorder="1" applyAlignment="1">
      <alignment horizontal="justify" wrapText="1"/>
    </xf>
    <xf numFmtId="0" fontId="1" fillId="0" borderId="0" xfId="1" applyFont="1" applyAlignment="1" applyProtection="1">
      <alignment horizontal="center" wrapText="1"/>
    </xf>
    <xf numFmtId="0" fontId="9" fillId="0" borderId="0" xfId="0" applyFont="1" applyAlignment="1">
      <alignment horizontal="left" wrapText="1"/>
    </xf>
    <xf numFmtId="0" fontId="0" fillId="0" borderId="0" xfId="0" applyAlignment="1">
      <alignment horizontal="justify"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4" fillId="4" borderId="52" xfId="0" applyFont="1" applyFill="1" applyBorder="1" applyAlignment="1">
      <alignment horizontal="center" wrapText="1"/>
    </xf>
    <xf numFmtId="0" fontId="4" fillId="4" borderId="53" xfId="0" applyFont="1" applyFill="1" applyBorder="1" applyAlignment="1">
      <alignment horizontal="center" wrapText="1"/>
    </xf>
    <xf numFmtId="0" fontId="4" fillId="4" borderId="58" xfId="0" applyFont="1" applyFill="1" applyBorder="1" applyAlignment="1">
      <alignment horizontal="center" wrapText="1"/>
    </xf>
    <xf numFmtId="0" fontId="4" fillId="4" borderId="56" xfId="0" applyFont="1" applyFill="1" applyBorder="1" applyAlignment="1">
      <alignment horizont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164" fontId="0" fillId="0" borderId="0" xfId="2" applyNumberFormat="1" applyFont="1"/>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
  <dimension ref="A3:R91"/>
  <sheetViews>
    <sheetView showGridLines="0" workbookViewId="0">
      <selection activeCell="A20" sqref="A20"/>
    </sheetView>
  </sheetViews>
  <sheetFormatPr defaultRowHeight="15"/>
  <sheetData>
    <row r="3" spans="1:18">
      <c r="A3" s="507" t="s">
        <v>451</v>
      </c>
    </row>
    <row r="5" spans="1:18">
      <c r="A5" s="346" t="s">
        <v>31</v>
      </c>
      <c r="B5" s="341"/>
      <c r="C5" s="341"/>
      <c r="D5" s="341"/>
      <c r="E5" s="341"/>
      <c r="F5" s="341"/>
      <c r="G5" s="341"/>
      <c r="H5" s="341"/>
      <c r="I5" s="341"/>
      <c r="J5" s="341"/>
      <c r="K5" s="341"/>
      <c r="L5" s="341"/>
      <c r="M5" s="341"/>
      <c r="N5" s="341"/>
      <c r="O5" s="341"/>
      <c r="P5" s="341"/>
      <c r="Q5" s="341"/>
      <c r="R5" s="341"/>
    </row>
    <row r="6" spans="1:18">
      <c r="A6" s="510" t="s">
        <v>492</v>
      </c>
      <c r="B6" s="341"/>
      <c r="C6" s="341"/>
      <c r="D6" s="341"/>
      <c r="E6" s="341"/>
      <c r="F6" s="341"/>
      <c r="G6" s="341"/>
      <c r="H6" s="341"/>
      <c r="I6" s="341"/>
      <c r="J6" s="341"/>
      <c r="K6" s="341"/>
      <c r="L6" s="341"/>
      <c r="M6" s="341"/>
      <c r="N6" s="341"/>
      <c r="O6" s="341"/>
      <c r="P6" s="341"/>
      <c r="Q6" s="341"/>
      <c r="R6" s="341"/>
    </row>
    <row r="7" spans="1:18" ht="15.75" customHeight="1">
      <c r="A7" s="1" t="s">
        <v>16</v>
      </c>
      <c r="B7" s="342"/>
      <c r="C7" s="342"/>
      <c r="D7" s="342"/>
      <c r="E7" s="342"/>
      <c r="F7" s="341"/>
      <c r="G7" s="341"/>
      <c r="H7" s="341"/>
      <c r="I7" s="341"/>
      <c r="J7" s="341"/>
      <c r="K7" s="341"/>
      <c r="L7" s="341"/>
      <c r="M7" s="341"/>
      <c r="N7" s="341"/>
      <c r="O7" s="341"/>
      <c r="P7" s="341"/>
      <c r="Q7" s="341"/>
      <c r="R7" s="341"/>
    </row>
    <row r="8" spans="1:18" ht="15.75" customHeight="1">
      <c r="A8" s="1" t="s">
        <v>25</v>
      </c>
      <c r="G8" s="341"/>
      <c r="H8" s="341"/>
      <c r="I8" s="341"/>
      <c r="J8" s="341"/>
      <c r="K8" s="341"/>
      <c r="L8" s="341"/>
      <c r="M8" s="341"/>
      <c r="N8" s="341"/>
      <c r="O8" s="341"/>
      <c r="P8" s="341"/>
      <c r="Q8" s="341"/>
      <c r="R8" s="341"/>
    </row>
    <row r="9" spans="1:18" ht="15.75" customHeight="1">
      <c r="A9" s="589" t="s">
        <v>610</v>
      </c>
      <c r="G9" s="341"/>
      <c r="H9" s="341"/>
      <c r="I9" s="341"/>
      <c r="J9" s="341"/>
      <c r="K9" s="341"/>
      <c r="L9" s="341"/>
      <c r="M9" s="341"/>
      <c r="N9" s="341"/>
      <c r="O9" s="341"/>
      <c r="P9" s="341"/>
      <c r="Q9" s="341"/>
      <c r="R9" s="341"/>
    </row>
    <row r="10" spans="1:18" ht="15.75" customHeight="1">
      <c r="A10" s="517" t="s">
        <v>503</v>
      </c>
      <c r="G10" s="341"/>
      <c r="H10" s="341"/>
      <c r="I10" s="341"/>
      <c r="J10" s="341"/>
      <c r="K10" s="341"/>
      <c r="L10" s="341"/>
      <c r="M10" s="341"/>
      <c r="N10" s="341"/>
      <c r="O10" s="341"/>
      <c r="P10" s="341"/>
      <c r="Q10" s="341"/>
      <c r="R10" s="341"/>
    </row>
    <row r="11" spans="1:18">
      <c r="A11" s="341"/>
      <c r="B11" s="341"/>
      <c r="C11" s="341"/>
      <c r="D11" s="341"/>
      <c r="E11" s="341"/>
      <c r="F11" s="341"/>
      <c r="G11" s="341"/>
      <c r="H11" s="341"/>
      <c r="I11" s="341"/>
      <c r="J11" s="341"/>
      <c r="K11" s="341"/>
      <c r="L11" s="341"/>
      <c r="M11" s="341"/>
      <c r="N11" s="341"/>
      <c r="O11" s="341"/>
      <c r="P11" s="341"/>
      <c r="Q11" s="341"/>
      <c r="R11" s="341"/>
    </row>
    <row r="12" spans="1:18">
      <c r="A12" s="346" t="s">
        <v>32</v>
      </c>
      <c r="B12" s="341"/>
      <c r="C12" s="341"/>
      <c r="D12" s="341"/>
      <c r="E12" s="341"/>
      <c r="F12" s="341"/>
      <c r="G12" s="341"/>
      <c r="H12" s="341"/>
      <c r="I12" s="341"/>
      <c r="J12" s="341"/>
      <c r="K12" s="341"/>
      <c r="L12" s="341"/>
      <c r="M12" s="341"/>
      <c r="N12" s="341"/>
      <c r="O12" s="341"/>
      <c r="P12" s="341"/>
      <c r="Q12" s="341"/>
      <c r="R12" s="341"/>
    </row>
    <row r="13" spans="1:18" ht="15" customHeight="1">
      <c r="A13" s="517" t="s">
        <v>504</v>
      </c>
      <c r="K13" s="341"/>
      <c r="L13" s="341"/>
      <c r="M13" s="341"/>
      <c r="N13" s="341"/>
      <c r="O13" s="341"/>
      <c r="P13" s="341"/>
      <c r="Q13" s="341"/>
      <c r="R13" s="341"/>
    </row>
    <row r="14" spans="1:18">
      <c r="A14" s="517" t="s">
        <v>551</v>
      </c>
      <c r="B14" s="341"/>
      <c r="C14" s="341"/>
      <c r="D14" s="341"/>
      <c r="E14" s="341"/>
      <c r="F14" s="341"/>
      <c r="G14" s="341"/>
      <c r="H14" s="341"/>
      <c r="I14" s="341"/>
      <c r="J14" s="341"/>
      <c r="K14" s="341"/>
      <c r="L14" s="341"/>
      <c r="M14" s="341"/>
      <c r="N14" s="341"/>
      <c r="O14" s="341"/>
      <c r="P14" s="341"/>
      <c r="Q14" s="341"/>
      <c r="R14" s="341"/>
    </row>
    <row r="15" spans="1:18" ht="15" customHeight="1">
      <c r="A15" s="517" t="s">
        <v>552</v>
      </c>
      <c r="G15" s="341"/>
      <c r="H15" s="341"/>
      <c r="I15" s="341"/>
      <c r="J15" s="341"/>
      <c r="K15" s="341"/>
      <c r="L15" s="341"/>
      <c r="M15" s="341"/>
      <c r="N15" s="341"/>
      <c r="O15" s="341"/>
      <c r="P15" s="341"/>
      <c r="Q15" s="341"/>
      <c r="R15" s="341"/>
    </row>
    <row r="16" spans="1:18" ht="15" customHeight="1">
      <c r="A16" s="517" t="s">
        <v>553</v>
      </c>
      <c r="N16" s="341"/>
      <c r="O16" s="341"/>
      <c r="P16" s="341"/>
      <c r="Q16" s="341"/>
      <c r="R16" s="341"/>
    </row>
    <row r="17" spans="1:18" ht="15" customHeight="1">
      <c r="A17" s="517" t="s">
        <v>554</v>
      </c>
      <c r="N17" s="341"/>
      <c r="O17" s="341"/>
      <c r="P17" s="341"/>
      <c r="Q17" s="341"/>
      <c r="R17" s="341"/>
    </row>
    <row r="18" spans="1:18" ht="15" customHeight="1">
      <c r="A18" s="517" t="s">
        <v>509</v>
      </c>
      <c r="B18" s="343"/>
      <c r="C18" s="343"/>
      <c r="D18" s="343"/>
      <c r="E18" s="343"/>
      <c r="F18" s="343"/>
      <c r="G18" s="341"/>
      <c r="H18" s="341"/>
      <c r="I18" s="341"/>
      <c r="J18" s="341"/>
      <c r="K18" s="341"/>
      <c r="L18" s="341"/>
      <c r="M18" s="341"/>
      <c r="N18" s="341"/>
      <c r="O18" s="341"/>
      <c r="P18" s="341"/>
      <c r="Q18" s="341"/>
      <c r="R18" s="341"/>
    </row>
    <row r="19" spans="1:18" ht="15" customHeight="1">
      <c r="A19" s="517" t="s">
        <v>510</v>
      </c>
      <c r="B19" s="344"/>
      <c r="C19" s="343"/>
      <c r="D19" s="343"/>
      <c r="E19" s="343"/>
      <c r="F19" s="343"/>
      <c r="G19" s="341"/>
      <c r="H19" s="341"/>
      <c r="I19" s="341"/>
      <c r="J19" s="341"/>
      <c r="K19" s="341"/>
      <c r="L19" s="341"/>
      <c r="M19" s="341"/>
      <c r="N19" s="341"/>
      <c r="O19" s="341"/>
      <c r="P19" s="341"/>
      <c r="Q19" s="341"/>
      <c r="R19" s="341"/>
    </row>
    <row r="20" spans="1:18">
      <c r="A20" s="517" t="s">
        <v>511</v>
      </c>
      <c r="B20" s="344"/>
      <c r="C20" s="343"/>
      <c r="D20" s="343"/>
      <c r="E20" s="343"/>
      <c r="F20" s="341"/>
      <c r="G20" s="341"/>
      <c r="H20" s="341"/>
      <c r="I20" s="341"/>
      <c r="J20" s="341"/>
      <c r="K20" s="341"/>
      <c r="L20" s="341"/>
      <c r="M20" s="341"/>
      <c r="N20" s="341"/>
      <c r="O20" s="341"/>
      <c r="P20" s="341"/>
      <c r="Q20" s="341"/>
      <c r="R20" s="341"/>
    </row>
    <row r="21" spans="1:18" ht="15" customHeight="1">
      <c r="A21" s="517" t="s">
        <v>555</v>
      </c>
      <c r="B21" s="344"/>
      <c r="C21" s="343"/>
      <c r="D21" s="343"/>
      <c r="E21" s="343"/>
      <c r="F21" s="343"/>
      <c r="G21" s="343"/>
      <c r="H21" s="343"/>
      <c r="I21" s="343"/>
      <c r="J21" s="343"/>
      <c r="K21" s="343"/>
      <c r="L21" s="343"/>
      <c r="M21" s="343"/>
      <c r="N21" s="343"/>
      <c r="O21" s="343"/>
      <c r="P21" s="341"/>
      <c r="Q21" s="341"/>
      <c r="R21" s="341"/>
    </row>
    <row r="22" spans="1:18">
      <c r="A22" s="517" t="s">
        <v>556</v>
      </c>
      <c r="B22" s="344"/>
      <c r="C22" s="343"/>
      <c r="D22" s="343"/>
      <c r="E22" s="343"/>
      <c r="F22" s="343"/>
      <c r="G22" s="343"/>
      <c r="H22" s="343"/>
      <c r="I22" s="343"/>
      <c r="J22" s="341"/>
      <c r="K22" s="341"/>
      <c r="L22" s="341"/>
      <c r="M22" s="341"/>
      <c r="N22" s="341"/>
      <c r="O22" s="341"/>
      <c r="P22" s="341"/>
      <c r="Q22" s="341"/>
      <c r="R22" s="341"/>
    </row>
    <row r="23" spans="1:18" ht="15" customHeight="1">
      <c r="A23" s="517" t="s">
        <v>557</v>
      </c>
      <c r="B23" s="344"/>
      <c r="C23" s="343"/>
      <c r="D23" s="343"/>
      <c r="E23" s="343"/>
      <c r="F23" s="343"/>
      <c r="G23" s="341"/>
      <c r="H23" s="341"/>
      <c r="I23" s="341"/>
      <c r="J23" s="341"/>
      <c r="K23" s="341"/>
      <c r="L23" s="341"/>
      <c r="M23" s="341"/>
      <c r="N23" s="341"/>
      <c r="O23" s="341"/>
      <c r="P23" s="341"/>
      <c r="Q23" s="341"/>
      <c r="R23" s="341"/>
    </row>
    <row r="24" spans="1:18">
      <c r="A24" s="517" t="s">
        <v>515</v>
      </c>
      <c r="B24" s="344"/>
      <c r="C24" s="343"/>
      <c r="D24" s="343"/>
      <c r="E24" s="343"/>
      <c r="F24" s="343"/>
      <c r="G24" s="343"/>
      <c r="H24" s="343"/>
      <c r="I24" s="343"/>
      <c r="J24" s="343"/>
      <c r="K24" s="341"/>
      <c r="L24" s="341"/>
      <c r="M24" s="341"/>
      <c r="N24" s="341"/>
      <c r="O24" s="341"/>
      <c r="P24" s="341"/>
      <c r="Q24" s="341"/>
      <c r="R24" s="341"/>
    </row>
    <row r="25" spans="1:18" ht="15" customHeight="1">
      <c r="A25" s="517" t="s">
        <v>516</v>
      </c>
      <c r="B25" s="344"/>
      <c r="C25" s="343"/>
      <c r="D25" s="343"/>
      <c r="E25" s="343"/>
      <c r="F25" s="343"/>
      <c r="G25" s="341"/>
      <c r="H25" s="341"/>
      <c r="I25" s="341"/>
      <c r="J25" s="341"/>
      <c r="K25" s="341"/>
      <c r="L25" s="341"/>
      <c r="M25" s="341"/>
      <c r="N25" s="341"/>
      <c r="O25" s="341"/>
      <c r="P25" s="341"/>
      <c r="Q25" s="341"/>
      <c r="R25" s="341"/>
    </row>
    <row r="26" spans="1:18" ht="15" customHeight="1">
      <c r="A26" s="345"/>
      <c r="B26" s="344"/>
      <c r="C26" s="343"/>
      <c r="D26" s="343"/>
      <c r="E26" s="343"/>
      <c r="F26" s="343"/>
      <c r="G26" s="341"/>
      <c r="H26" s="341"/>
      <c r="I26" s="341"/>
      <c r="J26" s="341"/>
      <c r="K26" s="341"/>
      <c r="L26" s="341"/>
      <c r="M26" s="341"/>
      <c r="N26" s="341"/>
      <c r="O26" s="341"/>
      <c r="P26" s="341"/>
      <c r="Q26" s="341"/>
      <c r="R26" s="341"/>
    </row>
    <row r="27" spans="1:18" ht="15" customHeight="1">
      <c r="A27" s="347" t="s">
        <v>159</v>
      </c>
      <c r="B27" s="344"/>
      <c r="C27" s="343"/>
      <c r="D27" s="343"/>
      <c r="E27" s="343"/>
      <c r="F27" s="343"/>
      <c r="G27" s="341"/>
      <c r="H27" s="341"/>
      <c r="I27" s="341"/>
      <c r="J27" s="341"/>
      <c r="K27" s="341"/>
      <c r="L27" s="341"/>
      <c r="M27" s="341"/>
      <c r="N27" s="341"/>
      <c r="O27" s="341"/>
      <c r="P27" s="341"/>
      <c r="Q27" s="341"/>
      <c r="R27" s="341"/>
    </row>
    <row r="28" spans="1:18">
      <c r="A28" s="517" t="s">
        <v>517</v>
      </c>
      <c r="B28" s="344"/>
      <c r="C28" s="343"/>
      <c r="D28" s="343"/>
      <c r="E28" s="343"/>
      <c r="F28" s="343"/>
      <c r="G28" s="341"/>
      <c r="H28" s="341"/>
      <c r="I28" s="341"/>
      <c r="J28" s="341"/>
      <c r="K28" s="341"/>
      <c r="L28" s="341"/>
      <c r="M28" s="341"/>
      <c r="N28" s="341"/>
      <c r="O28" s="341"/>
      <c r="P28" s="341"/>
      <c r="Q28" s="341"/>
      <c r="R28" s="341"/>
    </row>
    <row r="29" spans="1:18" ht="15" customHeight="1">
      <c r="A29" s="517" t="s">
        <v>518</v>
      </c>
      <c r="B29" s="344"/>
      <c r="C29" s="343"/>
      <c r="D29" s="343"/>
      <c r="E29" s="343"/>
      <c r="F29" s="343"/>
      <c r="G29" s="341"/>
      <c r="H29" s="341"/>
      <c r="I29" s="341"/>
      <c r="J29" s="341"/>
      <c r="K29" s="341"/>
      <c r="L29" s="341"/>
      <c r="M29" s="341"/>
      <c r="N29" s="341"/>
      <c r="O29" s="341"/>
      <c r="P29" s="341"/>
      <c r="Q29" s="341"/>
      <c r="R29" s="341"/>
    </row>
    <row r="30" spans="1:18" ht="15" customHeight="1">
      <c r="A30" s="517" t="s">
        <v>519</v>
      </c>
      <c r="B30" s="344"/>
      <c r="C30" s="343"/>
      <c r="D30" s="343"/>
      <c r="E30" s="343"/>
      <c r="F30" s="343"/>
      <c r="G30" s="341"/>
      <c r="H30" s="341"/>
      <c r="I30" s="341"/>
      <c r="J30" s="341"/>
      <c r="K30" s="341"/>
      <c r="L30" s="341"/>
      <c r="M30" s="341"/>
      <c r="N30" s="341"/>
      <c r="O30" s="341"/>
      <c r="P30" s="341"/>
      <c r="Q30" s="341"/>
      <c r="R30" s="341"/>
    </row>
    <row r="31" spans="1:18" ht="15" customHeight="1">
      <c r="A31" s="517" t="s">
        <v>520</v>
      </c>
      <c r="B31" s="344"/>
      <c r="C31" s="343"/>
      <c r="D31" s="343"/>
      <c r="E31" s="343"/>
      <c r="F31" s="343"/>
      <c r="G31" s="341"/>
      <c r="H31" s="341"/>
      <c r="I31" s="341"/>
      <c r="J31" s="341"/>
      <c r="K31" s="341"/>
      <c r="L31" s="341"/>
      <c r="M31" s="341"/>
      <c r="N31" s="341"/>
      <c r="O31" s="341"/>
      <c r="P31" s="341"/>
      <c r="Q31" s="341"/>
      <c r="R31" s="341"/>
    </row>
    <row r="32" spans="1:18" ht="15" customHeight="1">
      <c r="A32" s="517" t="s">
        <v>558</v>
      </c>
      <c r="B32" s="344"/>
      <c r="C32" s="343"/>
      <c r="D32" s="343"/>
      <c r="E32" s="343"/>
      <c r="F32" s="343"/>
      <c r="G32" s="343"/>
      <c r="H32" s="343"/>
      <c r="I32" s="343"/>
      <c r="J32" s="343"/>
      <c r="K32" s="343"/>
      <c r="L32" s="343"/>
      <c r="M32" s="343"/>
      <c r="N32" s="343"/>
      <c r="O32" s="343"/>
      <c r="P32" s="341"/>
      <c r="Q32" s="341"/>
      <c r="R32" s="341"/>
    </row>
    <row r="33" spans="1:18">
      <c r="A33" s="517" t="s">
        <v>521</v>
      </c>
      <c r="B33" s="344"/>
      <c r="C33" s="343"/>
      <c r="D33" s="343"/>
      <c r="E33" s="343"/>
      <c r="F33" s="343"/>
      <c r="G33" s="343"/>
      <c r="H33" s="343"/>
      <c r="I33" s="343"/>
      <c r="J33" s="341"/>
      <c r="K33" s="341"/>
      <c r="L33" s="341"/>
      <c r="M33" s="341"/>
      <c r="N33" s="341"/>
      <c r="O33" s="341"/>
      <c r="P33" s="341"/>
      <c r="Q33" s="341"/>
      <c r="R33" s="341"/>
    </row>
    <row r="34" spans="1:18" ht="15" customHeight="1">
      <c r="A34" s="517" t="s">
        <v>559</v>
      </c>
      <c r="B34" s="344"/>
      <c r="C34" s="343"/>
      <c r="D34" s="343"/>
      <c r="E34" s="343"/>
      <c r="F34" s="343"/>
      <c r="G34" s="343"/>
      <c r="H34" s="343"/>
      <c r="I34" s="341"/>
      <c r="J34" s="341"/>
      <c r="K34" s="341"/>
      <c r="L34" s="341"/>
      <c r="M34" s="341"/>
      <c r="N34" s="341"/>
      <c r="O34" s="341"/>
      <c r="P34" s="341"/>
      <c r="Q34" s="341"/>
      <c r="R34" s="341"/>
    </row>
    <row r="35" spans="1:18">
      <c r="A35" s="517" t="s">
        <v>522</v>
      </c>
      <c r="B35" s="344"/>
      <c r="C35" s="343"/>
      <c r="D35" s="343"/>
      <c r="E35" s="343"/>
      <c r="F35" s="343"/>
      <c r="G35" s="343"/>
      <c r="H35" s="343"/>
      <c r="I35" s="343"/>
      <c r="J35" s="343"/>
      <c r="K35" s="341"/>
      <c r="L35" s="341"/>
      <c r="M35" s="341"/>
      <c r="N35" s="341"/>
      <c r="O35" s="341"/>
      <c r="P35" s="341"/>
      <c r="Q35" s="341"/>
      <c r="R35" s="341"/>
    </row>
    <row r="36" spans="1:18" ht="15" customHeight="1">
      <c r="A36" s="517" t="s">
        <v>523</v>
      </c>
      <c r="B36" s="344"/>
      <c r="C36" s="343"/>
      <c r="D36" s="343"/>
      <c r="E36" s="343"/>
      <c r="F36" s="343"/>
      <c r="G36" s="341"/>
      <c r="H36" s="341"/>
      <c r="I36" s="341"/>
      <c r="J36" s="341"/>
      <c r="K36" s="341"/>
      <c r="L36" s="341"/>
      <c r="M36" s="341"/>
      <c r="N36" s="341"/>
      <c r="O36" s="341"/>
      <c r="P36" s="341"/>
      <c r="Q36" s="341"/>
      <c r="R36" s="341"/>
    </row>
    <row r="37" spans="1:18" ht="15" customHeight="1">
      <c r="A37" s="517" t="s">
        <v>524</v>
      </c>
      <c r="B37" s="344"/>
      <c r="C37" s="343"/>
      <c r="D37" s="343"/>
      <c r="E37" s="343"/>
      <c r="F37" s="343"/>
      <c r="G37" s="341"/>
      <c r="H37" s="341"/>
      <c r="I37" s="341"/>
      <c r="J37" s="341"/>
      <c r="K37" s="341"/>
      <c r="L37" s="341"/>
      <c r="M37" s="341"/>
      <c r="N37" s="341"/>
      <c r="O37" s="341"/>
      <c r="P37" s="341"/>
      <c r="Q37" s="341"/>
      <c r="R37" s="341"/>
    </row>
    <row r="38" spans="1:18" ht="15" customHeight="1">
      <c r="A38" s="517" t="s">
        <v>525</v>
      </c>
      <c r="B38" s="344"/>
      <c r="C38" s="343"/>
      <c r="D38" s="343"/>
      <c r="E38" s="343"/>
      <c r="F38" s="343"/>
      <c r="G38" s="341"/>
      <c r="H38" s="341"/>
      <c r="I38" s="341"/>
      <c r="J38" s="341"/>
      <c r="K38" s="341"/>
      <c r="L38" s="341"/>
      <c r="M38" s="341"/>
      <c r="N38" s="341"/>
      <c r="O38" s="341"/>
      <c r="P38" s="341"/>
      <c r="Q38" s="341"/>
      <c r="R38" s="341"/>
    </row>
    <row r="39" spans="1:18" ht="15" customHeight="1">
      <c r="A39" s="522" t="s">
        <v>560</v>
      </c>
      <c r="B39" s="344"/>
      <c r="C39" s="343"/>
      <c r="D39" s="343"/>
      <c r="E39" s="343"/>
      <c r="F39" s="343"/>
      <c r="G39" s="341"/>
      <c r="H39" s="341"/>
      <c r="I39" s="341"/>
      <c r="J39" s="341"/>
      <c r="K39" s="341"/>
      <c r="L39" s="341"/>
      <c r="M39" s="341"/>
      <c r="N39" s="341"/>
      <c r="O39" s="341"/>
      <c r="P39" s="341"/>
      <c r="Q39" s="341"/>
      <c r="R39" s="341"/>
    </row>
    <row r="40" spans="1:18" ht="15" customHeight="1">
      <c r="A40" s="345"/>
      <c r="B40" s="344"/>
      <c r="C40" s="343"/>
      <c r="D40" s="343"/>
      <c r="E40" s="343"/>
      <c r="F40" s="343"/>
      <c r="G40" s="341"/>
      <c r="H40" s="341"/>
      <c r="I40" s="341"/>
      <c r="J40" s="341"/>
      <c r="K40" s="341"/>
      <c r="L40" s="341"/>
      <c r="M40" s="341"/>
      <c r="N40" s="341"/>
      <c r="O40" s="341"/>
      <c r="P40" s="341"/>
      <c r="Q40" s="341"/>
      <c r="R40" s="341"/>
    </row>
    <row r="41" spans="1:18" ht="15" customHeight="1">
      <c r="A41" s="347" t="s">
        <v>161</v>
      </c>
      <c r="B41" s="344"/>
      <c r="C41" s="343"/>
      <c r="D41" s="343"/>
      <c r="E41" s="343"/>
      <c r="F41" s="343"/>
      <c r="G41" s="341"/>
      <c r="H41" s="341"/>
      <c r="I41" s="341"/>
      <c r="J41" s="341"/>
      <c r="K41" s="341"/>
      <c r="L41" s="341"/>
      <c r="M41" s="341"/>
      <c r="N41" s="341"/>
      <c r="O41" s="341"/>
      <c r="P41" s="341"/>
      <c r="Q41" s="341"/>
      <c r="R41" s="341"/>
    </row>
    <row r="42" spans="1:18">
      <c r="A42" s="522" t="s">
        <v>526</v>
      </c>
      <c r="B42" s="341"/>
      <c r="C42" s="341"/>
      <c r="D42" s="341"/>
      <c r="E42" s="341"/>
      <c r="F42" s="341"/>
      <c r="G42" s="341"/>
      <c r="H42" s="341"/>
      <c r="I42" s="341"/>
      <c r="J42" s="341"/>
      <c r="K42" s="341"/>
      <c r="L42" s="341"/>
      <c r="M42" s="341"/>
      <c r="N42" s="341"/>
      <c r="O42" s="341"/>
      <c r="P42" s="341"/>
      <c r="Q42" s="341"/>
      <c r="R42" s="341"/>
    </row>
    <row r="43" spans="1:18">
      <c r="A43" s="522" t="s">
        <v>561</v>
      </c>
      <c r="B43" s="341"/>
      <c r="C43" s="341"/>
      <c r="D43" s="341"/>
      <c r="E43" s="341"/>
      <c r="F43" s="341"/>
      <c r="G43" s="341"/>
      <c r="H43" s="341"/>
      <c r="I43" s="341"/>
      <c r="J43" s="341"/>
      <c r="K43" s="341"/>
      <c r="L43" s="341"/>
      <c r="M43" s="341"/>
      <c r="N43" s="341"/>
      <c r="O43" s="341"/>
      <c r="P43" s="341"/>
      <c r="Q43" s="341"/>
      <c r="R43" s="341"/>
    </row>
    <row r="44" spans="1:18">
      <c r="A44" s="522" t="s">
        <v>562</v>
      </c>
      <c r="B44" s="341"/>
      <c r="C44" s="341"/>
      <c r="D44" s="341"/>
      <c r="E44" s="341"/>
      <c r="F44" s="341"/>
      <c r="G44" s="341"/>
      <c r="H44" s="341"/>
      <c r="I44" s="341"/>
      <c r="J44" s="341"/>
      <c r="K44" s="341"/>
      <c r="L44" s="341"/>
      <c r="M44" s="341"/>
      <c r="N44" s="341"/>
      <c r="O44" s="341"/>
      <c r="P44" s="341"/>
      <c r="Q44" s="341"/>
      <c r="R44" s="341"/>
    </row>
    <row r="45" spans="1:18">
      <c r="A45" s="522" t="s">
        <v>563</v>
      </c>
      <c r="B45" s="341"/>
      <c r="C45" s="341"/>
      <c r="D45" s="341"/>
      <c r="E45" s="341"/>
      <c r="F45" s="341"/>
      <c r="G45" s="341"/>
      <c r="H45" s="341"/>
      <c r="I45" s="341"/>
      <c r="J45" s="341"/>
      <c r="K45" s="341"/>
      <c r="L45" s="341"/>
      <c r="M45" s="341"/>
      <c r="N45" s="341"/>
      <c r="O45" s="341"/>
      <c r="P45" s="341"/>
      <c r="Q45" s="341"/>
      <c r="R45" s="341"/>
    </row>
    <row r="46" spans="1:18">
      <c r="A46" s="522" t="s">
        <v>564</v>
      </c>
      <c r="B46" s="341"/>
      <c r="C46" s="341"/>
      <c r="D46" s="341"/>
      <c r="E46" s="341"/>
      <c r="F46" s="341"/>
      <c r="G46" s="341"/>
      <c r="H46" s="341"/>
      <c r="I46" s="341"/>
      <c r="J46" s="341"/>
      <c r="K46" s="341"/>
      <c r="L46" s="341"/>
      <c r="M46" s="341"/>
      <c r="N46" s="341"/>
      <c r="O46" s="341"/>
      <c r="P46" s="341"/>
      <c r="Q46" s="341"/>
      <c r="R46" s="341"/>
    </row>
    <row r="47" spans="1:18">
      <c r="A47" s="522" t="s">
        <v>502</v>
      </c>
      <c r="B47" s="341"/>
      <c r="C47" s="341"/>
      <c r="D47" s="341"/>
      <c r="E47" s="341"/>
      <c r="F47" s="341"/>
      <c r="G47" s="341"/>
      <c r="H47" s="341"/>
      <c r="I47" s="341"/>
      <c r="J47" s="341"/>
      <c r="K47" s="341"/>
      <c r="L47" s="341"/>
      <c r="M47" s="341"/>
      <c r="N47" s="341"/>
      <c r="O47" s="341"/>
      <c r="P47" s="341"/>
      <c r="Q47" s="341"/>
      <c r="R47" s="341"/>
    </row>
    <row r="48" spans="1:18">
      <c r="A48" s="522" t="s">
        <v>565</v>
      </c>
      <c r="B48" s="341"/>
      <c r="C48" s="341"/>
      <c r="D48" s="341"/>
      <c r="E48" s="341"/>
      <c r="F48" s="341"/>
      <c r="G48" s="341"/>
      <c r="H48" s="341"/>
      <c r="I48" s="341"/>
      <c r="J48" s="341"/>
      <c r="K48" s="341"/>
      <c r="L48" s="341"/>
      <c r="M48" s="341"/>
      <c r="N48" s="341"/>
      <c r="O48" s="341"/>
      <c r="P48" s="341"/>
      <c r="Q48" s="341"/>
      <c r="R48" s="341"/>
    </row>
    <row r="49" spans="1:18">
      <c r="A49" s="522" t="s">
        <v>566</v>
      </c>
      <c r="B49" s="341"/>
      <c r="C49" s="341"/>
      <c r="D49" s="341"/>
      <c r="E49" s="341"/>
      <c r="F49" s="341"/>
      <c r="G49" s="341"/>
      <c r="H49" s="341"/>
      <c r="I49" s="341"/>
      <c r="J49" s="341"/>
      <c r="K49" s="341"/>
      <c r="L49" s="341"/>
      <c r="M49" s="341"/>
      <c r="N49" s="341"/>
      <c r="O49" s="341"/>
      <c r="P49" s="341"/>
      <c r="Q49" s="341"/>
      <c r="R49" s="341"/>
    </row>
    <row r="50" spans="1:18">
      <c r="A50" s="522" t="s">
        <v>567</v>
      </c>
      <c r="B50" s="341"/>
      <c r="C50" s="341"/>
      <c r="D50" s="341"/>
      <c r="E50" s="341"/>
      <c r="F50" s="341"/>
      <c r="G50" s="341"/>
      <c r="H50" s="341"/>
      <c r="I50" s="341"/>
      <c r="J50" s="341"/>
      <c r="K50" s="341"/>
      <c r="L50" s="341"/>
      <c r="M50" s="341"/>
      <c r="N50" s="341"/>
      <c r="O50" s="341"/>
      <c r="P50" s="341"/>
      <c r="Q50" s="341"/>
      <c r="R50" s="341"/>
    </row>
    <row r="51" spans="1:18">
      <c r="A51" s="522" t="s">
        <v>532</v>
      </c>
      <c r="B51" s="341"/>
      <c r="C51" s="341"/>
      <c r="D51" s="341"/>
      <c r="E51" s="341"/>
      <c r="F51" s="341"/>
      <c r="G51" s="341"/>
      <c r="H51" s="341"/>
      <c r="I51" s="341"/>
      <c r="J51" s="341"/>
      <c r="K51" s="341"/>
      <c r="L51" s="341"/>
      <c r="M51" s="341"/>
      <c r="N51" s="341"/>
      <c r="O51" s="341"/>
      <c r="P51" s="341"/>
      <c r="Q51" s="341"/>
      <c r="R51" s="341"/>
    </row>
    <row r="52" spans="1:18">
      <c r="A52" s="522" t="s">
        <v>568</v>
      </c>
      <c r="B52" s="341"/>
      <c r="C52" s="341"/>
      <c r="D52" s="341"/>
      <c r="E52" s="341"/>
      <c r="F52" s="341"/>
      <c r="G52" s="341"/>
      <c r="H52" s="341"/>
      <c r="I52" s="341"/>
      <c r="J52" s="341"/>
      <c r="K52" s="341"/>
      <c r="L52" s="341"/>
      <c r="M52" s="341"/>
      <c r="N52" s="341"/>
      <c r="O52" s="341"/>
      <c r="P52" s="341"/>
      <c r="Q52" s="341"/>
      <c r="R52" s="341"/>
    </row>
    <row r="53" spans="1:18">
      <c r="A53" s="522" t="s">
        <v>533</v>
      </c>
      <c r="B53" s="341"/>
      <c r="C53" s="341"/>
      <c r="D53" s="341"/>
      <c r="E53" s="341"/>
      <c r="F53" s="341"/>
      <c r="G53" s="341"/>
      <c r="H53" s="341"/>
      <c r="I53" s="341"/>
      <c r="J53" s="341"/>
      <c r="K53" s="341"/>
      <c r="L53" s="341"/>
      <c r="M53" s="341"/>
      <c r="N53" s="341"/>
      <c r="O53" s="341"/>
      <c r="P53" s="341"/>
      <c r="Q53" s="341"/>
      <c r="R53" s="341"/>
    </row>
    <row r="54" spans="1:18">
      <c r="A54" s="522" t="s">
        <v>569</v>
      </c>
      <c r="B54" s="341"/>
      <c r="C54" s="341"/>
      <c r="D54" s="341"/>
      <c r="E54" s="341"/>
      <c r="F54" s="341"/>
      <c r="G54" s="341"/>
      <c r="H54" s="341"/>
      <c r="I54" s="341"/>
      <c r="J54" s="341"/>
      <c r="K54" s="341"/>
      <c r="L54" s="341"/>
      <c r="M54" s="341"/>
      <c r="N54" s="341"/>
      <c r="O54" s="341"/>
      <c r="P54" s="341"/>
      <c r="Q54" s="341"/>
      <c r="R54" s="341"/>
    </row>
    <row r="55" spans="1:18">
      <c r="A55" s="522" t="s">
        <v>570</v>
      </c>
      <c r="B55" s="341"/>
      <c r="C55" s="341"/>
      <c r="D55" s="341"/>
      <c r="E55" s="341"/>
      <c r="F55" s="341"/>
      <c r="G55" s="341"/>
      <c r="H55" s="341"/>
      <c r="I55" s="341"/>
      <c r="J55" s="341"/>
      <c r="K55" s="341"/>
      <c r="L55" s="341"/>
      <c r="M55" s="341"/>
      <c r="N55" s="341"/>
      <c r="O55" s="341"/>
      <c r="P55" s="341"/>
      <c r="Q55" s="341"/>
      <c r="R55" s="341"/>
    </row>
    <row r="56" spans="1:18">
      <c r="A56" s="522" t="s">
        <v>571</v>
      </c>
      <c r="B56" s="341"/>
      <c r="C56" s="341"/>
      <c r="D56" s="341"/>
      <c r="E56" s="341"/>
      <c r="F56" s="341"/>
      <c r="G56" s="341"/>
      <c r="H56" s="341"/>
      <c r="I56" s="341"/>
      <c r="J56" s="341"/>
      <c r="K56" s="341"/>
      <c r="L56" s="341"/>
      <c r="M56" s="341"/>
      <c r="N56" s="341"/>
      <c r="O56" s="341"/>
      <c r="P56" s="341"/>
      <c r="Q56" s="341"/>
      <c r="R56" s="341"/>
    </row>
    <row r="57" spans="1:18">
      <c r="A57" s="522" t="s">
        <v>535</v>
      </c>
      <c r="B57" s="341"/>
      <c r="C57" s="341"/>
      <c r="D57" s="341"/>
      <c r="E57" s="341"/>
      <c r="F57" s="341"/>
      <c r="G57" s="341"/>
      <c r="H57" s="341"/>
      <c r="I57" s="341"/>
      <c r="J57" s="341"/>
      <c r="K57" s="341"/>
      <c r="L57" s="341"/>
      <c r="M57" s="341"/>
      <c r="N57" s="341"/>
      <c r="O57" s="341"/>
      <c r="P57" s="341"/>
      <c r="Q57" s="341"/>
      <c r="R57" s="341"/>
    </row>
    <row r="58" spans="1:18">
      <c r="A58" s="522" t="s">
        <v>536</v>
      </c>
      <c r="B58" s="341"/>
      <c r="C58" s="341"/>
      <c r="D58" s="341"/>
      <c r="E58" s="341"/>
      <c r="F58" s="341"/>
      <c r="G58" s="341"/>
      <c r="H58" s="341"/>
      <c r="I58" s="341"/>
      <c r="J58" s="341"/>
      <c r="K58" s="341"/>
      <c r="L58" s="341"/>
      <c r="M58" s="341"/>
      <c r="N58" s="341"/>
      <c r="O58" s="341"/>
      <c r="P58" s="341"/>
      <c r="Q58" s="341"/>
      <c r="R58" s="341"/>
    </row>
    <row r="59" spans="1:18">
      <c r="A59" s="522" t="s">
        <v>537</v>
      </c>
      <c r="B59" s="341"/>
      <c r="C59" s="341"/>
      <c r="D59" s="341"/>
      <c r="E59" s="341"/>
      <c r="F59" s="341"/>
      <c r="G59" s="341"/>
      <c r="H59" s="341"/>
      <c r="I59" s="341"/>
      <c r="J59" s="341"/>
      <c r="K59" s="341"/>
      <c r="L59" s="341"/>
      <c r="M59" s="341"/>
      <c r="N59" s="341"/>
      <c r="O59" s="341"/>
      <c r="P59" s="341"/>
      <c r="Q59" s="341"/>
      <c r="R59" s="341"/>
    </row>
    <row r="60" spans="1:18">
      <c r="A60" s="522" t="s">
        <v>538</v>
      </c>
      <c r="B60" s="341"/>
      <c r="C60" s="341"/>
      <c r="D60" s="341"/>
      <c r="E60" s="341"/>
      <c r="F60" s="341"/>
      <c r="G60" s="341"/>
      <c r="H60" s="341"/>
      <c r="I60" s="341"/>
      <c r="J60" s="341"/>
      <c r="K60" s="341"/>
      <c r="L60" s="341"/>
      <c r="M60" s="341"/>
      <c r="N60" s="341"/>
      <c r="O60" s="341"/>
      <c r="P60" s="341"/>
      <c r="Q60" s="341"/>
      <c r="R60" s="341"/>
    </row>
    <row r="61" spans="1:18">
      <c r="A61" s="522" t="s">
        <v>572</v>
      </c>
      <c r="B61" s="341"/>
      <c r="C61" s="341"/>
      <c r="D61" s="341"/>
      <c r="E61" s="341"/>
      <c r="F61" s="341"/>
      <c r="G61" s="341"/>
      <c r="H61" s="341"/>
      <c r="I61" s="341"/>
      <c r="J61" s="341"/>
      <c r="K61" s="341"/>
      <c r="L61" s="341"/>
      <c r="M61" s="341"/>
      <c r="N61" s="341"/>
      <c r="O61" s="341"/>
      <c r="P61" s="341"/>
      <c r="Q61" s="341"/>
      <c r="R61" s="341"/>
    </row>
    <row r="62" spans="1:18">
      <c r="A62" s="522" t="s">
        <v>539</v>
      </c>
      <c r="B62" s="341"/>
      <c r="C62" s="341"/>
      <c r="D62" s="341"/>
      <c r="E62" s="341"/>
      <c r="F62" s="341"/>
      <c r="G62" s="341"/>
      <c r="H62" s="341"/>
      <c r="I62" s="341"/>
      <c r="J62" s="341"/>
      <c r="K62" s="341"/>
      <c r="L62" s="341"/>
      <c r="M62" s="341"/>
      <c r="N62" s="341"/>
      <c r="O62" s="341"/>
      <c r="P62" s="341"/>
      <c r="Q62" s="341"/>
      <c r="R62" s="341"/>
    </row>
    <row r="63" spans="1:18">
      <c r="A63" s="522" t="s">
        <v>540</v>
      </c>
      <c r="B63" s="341"/>
      <c r="C63" s="341"/>
      <c r="D63" s="341"/>
      <c r="E63" s="341"/>
      <c r="F63" s="341"/>
      <c r="G63" s="341"/>
      <c r="H63" s="341"/>
      <c r="I63" s="341"/>
      <c r="J63" s="341"/>
      <c r="K63" s="341"/>
      <c r="L63" s="341"/>
      <c r="M63" s="341"/>
      <c r="N63" s="341"/>
      <c r="O63" s="341"/>
      <c r="P63" s="341"/>
      <c r="Q63" s="341"/>
      <c r="R63" s="341"/>
    </row>
    <row r="64" spans="1:18">
      <c r="A64" s="522" t="s">
        <v>599</v>
      </c>
      <c r="B64" s="341"/>
      <c r="C64" s="341"/>
      <c r="D64" s="341"/>
      <c r="E64" s="341"/>
      <c r="F64" s="341"/>
      <c r="G64" s="341"/>
      <c r="H64" s="341"/>
      <c r="I64" s="341"/>
      <c r="J64" s="341"/>
      <c r="K64" s="341"/>
      <c r="L64" s="341"/>
      <c r="M64" s="341"/>
      <c r="N64" s="341"/>
      <c r="O64" s="341"/>
      <c r="P64" s="341"/>
      <c r="Q64" s="341"/>
      <c r="R64" s="341"/>
    </row>
    <row r="65" spans="1:18">
      <c r="A65" s="522" t="s">
        <v>541</v>
      </c>
      <c r="B65" s="341"/>
      <c r="C65" s="341"/>
      <c r="D65" s="341"/>
      <c r="E65" s="341"/>
      <c r="F65" s="341"/>
      <c r="G65" s="341"/>
      <c r="H65" s="341"/>
      <c r="I65" s="341"/>
      <c r="J65" s="341"/>
      <c r="K65" s="341"/>
      <c r="L65" s="341"/>
      <c r="M65" s="341"/>
      <c r="N65" s="341"/>
      <c r="O65" s="341"/>
      <c r="P65" s="341"/>
      <c r="Q65" s="341"/>
      <c r="R65" s="341"/>
    </row>
    <row r="66" spans="1:18">
      <c r="A66" s="522" t="s">
        <v>542</v>
      </c>
      <c r="B66" s="341"/>
      <c r="C66" s="341"/>
      <c r="D66" s="341"/>
      <c r="E66" s="341"/>
      <c r="F66" s="341"/>
      <c r="G66" s="341"/>
      <c r="H66" s="341"/>
      <c r="I66" s="341"/>
      <c r="J66" s="341"/>
      <c r="K66" s="341"/>
      <c r="L66" s="341"/>
      <c r="M66" s="341"/>
      <c r="N66" s="341"/>
      <c r="O66" s="341"/>
      <c r="P66" s="341"/>
      <c r="Q66" s="341"/>
      <c r="R66" s="341"/>
    </row>
    <row r="67" spans="1:18">
      <c r="A67" s="522" t="s">
        <v>573</v>
      </c>
      <c r="B67" s="341"/>
      <c r="C67" s="341"/>
      <c r="D67" s="341"/>
      <c r="E67" s="341"/>
      <c r="F67" s="341"/>
      <c r="G67" s="341"/>
      <c r="H67" s="341"/>
      <c r="I67" s="341"/>
      <c r="J67" s="341"/>
      <c r="K67" s="341"/>
      <c r="L67" s="341"/>
      <c r="M67" s="341"/>
      <c r="N67" s="341"/>
      <c r="O67" s="341"/>
      <c r="P67" s="341"/>
      <c r="Q67" s="341"/>
      <c r="R67" s="341"/>
    </row>
    <row r="68" spans="1:18">
      <c r="A68" s="522" t="s">
        <v>543</v>
      </c>
      <c r="B68" s="341"/>
      <c r="C68" s="341"/>
      <c r="D68" s="341"/>
      <c r="E68" s="341"/>
      <c r="F68" s="341"/>
      <c r="G68" s="341"/>
      <c r="H68" s="341"/>
      <c r="I68" s="341"/>
      <c r="J68" s="341"/>
      <c r="K68" s="341"/>
      <c r="L68" s="341"/>
      <c r="M68" s="341"/>
      <c r="N68" s="341"/>
      <c r="O68" s="341"/>
      <c r="P68" s="341"/>
      <c r="Q68" s="341"/>
      <c r="R68" s="341"/>
    </row>
    <row r="69" spans="1:18">
      <c r="A69" s="522" t="s">
        <v>574</v>
      </c>
      <c r="B69" s="341"/>
      <c r="C69" s="341"/>
      <c r="D69" s="341"/>
      <c r="E69" s="341"/>
      <c r="F69" s="341"/>
      <c r="G69" s="341"/>
      <c r="H69" s="341"/>
      <c r="I69" s="341"/>
      <c r="J69" s="341"/>
      <c r="K69" s="341"/>
      <c r="L69" s="341"/>
      <c r="M69" s="341"/>
      <c r="N69" s="341"/>
      <c r="O69" s="341"/>
      <c r="P69" s="341"/>
      <c r="Q69" s="341"/>
      <c r="R69" s="341"/>
    </row>
    <row r="70" spans="1:18">
      <c r="A70" s="522" t="s">
        <v>575</v>
      </c>
      <c r="B70" s="341"/>
      <c r="C70" s="341"/>
      <c r="D70" s="341"/>
      <c r="E70" s="341"/>
      <c r="F70" s="341"/>
      <c r="G70" s="341"/>
      <c r="H70" s="341"/>
      <c r="I70" s="341"/>
      <c r="J70" s="341"/>
      <c r="K70" s="341"/>
      <c r="L70" s="341"/>
      <c r="M70" s="341"/>
      <c r="N70" s="341"/>
      <c r="O70" s="341"/>
      <c r="P70" s="341"/>
      <c r="Q70" s="341"/>
      <c r="R70" s="341"/>
    </row>
    <row r="71" spans="1:18">
      <c r="A71" s="522" t="s">
        <v>545</v>
      </c>
      <c r="B71" s="341"/>
      <c r="C71" s="341"/>
      <c r="D71" s="341"/>
      <c r="E71" s="341"/>
      <c r="F71" s="341"/>
      <c r="G71" s="341"/>
      <c r="H71" s="341"/>
      <c r="I71" s="341"/>
      <c r="J71" s="341"/>
      <c r="K71" s="341"/>
      <c r="L71" s="341"/>
      <c r="M71" s="341"/>
      <c r="N71" s="341"/>
      <c r="O71" s="341"/>
      <c r="P71" s="341"/>
      <c r="Q71" s="341"/>
      <c r="R71" s="341"/>
    </row>
    <row r="72" spans="1:18">
      <c r="A72" s="522" t="s">
        <v>546</v>
      </c>
      <c r="B72" s="341"/>
      <c r="C72" s="341"/>
      <c r="D72" s="341"/>
      <c r="E72" s="341"/>
      <c r="F72" s="341"/>
      <c r="G72" s="341"/>
      <c r="H72" s="341"/>
      <c r="I72" s="341"/>
      <c r="J72" s="341"/>
      <c r="K72" s="341"/>
      <c r="L72" s="341"/>
      <c r="M72" s="341"/>
      <c r="N72" s="341"/>
      <c r="O72" s="341"/>
      <c r="P72" s="341"/>
      <c r="Q72" s="341"/>
      <c r="R72" s="341"/>
    </row>
    <row r="73" spans="1:18">
      <c r="A73" s="345"/>
      <c r="B73" s="341"/>
      <c r="C73" s="341"/>
      <c r="D73" s="341"/>
      <c r="E73" s="341"/>
      <c r="F73" s="341"/>
      <c r="G73" s="341"/>
      <c r="H73" s="341"/>
      <c r="I73" s="341"/>
      <c r="J73" s="341"/>
      <c r="K73" s="341"/>
      <c r="L73" s="341"/>
      <c r="M73" s="341"/>
      <c r="N73" s="341"/>
      <c r="O73" s="341"/>
      <c r="P73" s="341"/>
      <c r="Q73" s="341"/>
      <c r="R73" s="341"/>
    </row>
    <row r="74" spans="1:18">
      <c r="A74" s="347" t="s">
        <v>160</v>
      </c>
      <c r="B74" s="341"/>
      <c r="C74" s="341"/>
      <c r="D74" s="341"/>
      <c r="E74" s="341"/>
      <c r="F74" s="341"/>
      <c r="G74" s="341"/>
      <c r="H74" s="341"/>
      <c r="I74" s="341"/>
      <c r="J74" s="341"/>
      <c r="K74" s="341"/>
      <c r="L74" s="341"/>
      <c r="M74" s="341"/>
      <c r="N74" s="341"/>
      <c r="O74" s="341"/>
      <c r="P74" s="341"/>
      <c r="Q74" s="341"/>
      <c r="R74" s="341"/>
    </row>
    <row r="75" spans="1:18">
      <c r="A75" s="522" t="s">
        <v>547</v>
      </c>
      <c r="B75" s="341"/>
      <c r="C75" s="341"/>
      <c r="D75" s="341"/>
      <c r="E75" s="341"/>
      <c r="F75" s="341"/>
      <c r="G75" s="341"/>
      <c r="H75" s="341"/>
      <c r="I75" s="341"/>
      <c r="J75" s="341"/>
      <c r="K75" s="341"/>
      <c r="L75" s="341"/>
      <c r="M75" s="341"/>
      <c r="N75" s="341"/>
      <c r="O75" s="341"/>
      <c r="P75" s="341"/>
      <c r="Q75" s="341"/>
      <c r="R75" s="341"/>
    </row>
    <row r="76" spans="1:18">
      <c r="A76" s="345"/>
      <c r="B76" s="341"/>
      <c r="C76" s="341"/>
      <c r="D76" s="341"/>
      <c r="E76" s="341"/>
      <c r="F76" s="341"/>
      <c r="G76" s="341"/>
      <c r="H76" s="341"/>
      <c r="I76" s="341"/>
      <c r="J76" s="341"/>
      <c r="K76" s="341"/>
      <c r="L76" s="341"/>
      <c r="M76" s="341"/>
      <c r="N76" s="341"/>
      <c r="O76" s="341"/>
      <c r="P76" s="341"/>
      <c r="Q76" s="341"/>
      <c r="R76" s="341"/>
    </row>
    <row r="77" spans="1:18">
      <c r="A77" s="347" t="s">
        <v>162</v>
      </c>
      <c r="B77" s="341"/>
      <c r="C77" s="341"/>
      <c r="D77" s="341"/>
      <c r="E77" s="341"/>
      <c r="F77" s="341"/>
      <c r="G77" s="341"/>
      <c r="H77" s="341"/>
      <c r="I77" s="341"/>
      <c r="J77" s="341"/>
      <c r="K77" s="341"/>
      <c r="L77" s="341"/>
      <c r="M77" s="341"/>
      <c r="N77" s="341"/>
      <c r="O77" s="341"/>
      <c r="P77" s="341"/>
      <c r="Q77" s="341"/>
      <c r="R77" s="341"/>
    </row>
    <row r="78" spans="1:18">
      <c r="A78" s="557" t="s">
        <v>577</v>
      </c>
      <c r="B78" s="341"/>
      <c r="C78" s="341"/>
      <c r="D78" s="341"/>
      <c r="E78" s="341"/>
      <c r="F78" s="341"/>
      <c r="G78" s="341"/>
      <c r="H78" s="341"/>
      <c r="I78" s="341"/>
      <c r="J78" s="341"/>
      <c r="K78" s="341"/>
      <c r="L78" s="341"/>
      <c r="M78" s="341"/>
      <c r="N78" s="341"/>
      <c r="O78" s="341"/>
      <c r="P78" s="341"/>
      <c r="Q78" s="341"/>
      <c r="R78" s="341"/>
    </row>
    <row r="79" spans="1:18">
      <c r="A79" s="522" t="s">
        <v>548</v>
      </c>
      <c r="B79" s="341"/>
      <c r="C79" s="341"/>
      <c r="D79" s="341"/>
      <c r="E79" s="341"/>
      <c r="F79" s="341"/>
      <c r="G79" s="341"/>
      <c r="H79" s="341"/>
      <c r="I79" s="341"/>
      <c r="J79" s="341"/>
      <c r="K79" s="341"/>
      <c r="L79" s="341"/>
      <c r="M79" s="341"/>
      <c r="N79" s="341"/>
      <c r="O79" s="341"/>
      <c r="P79" s="341"/>
      <c r="Q79" s="341"/>
      <c r="R79" s="341"/>
    </row>
    <row r="80" spans="1:18">
      <c r="A80" s="345"/>
      <c r="B80" s="341"/>
      <c r="C80" s="341"/>
      <c r="D80" s="341"/>
      <c r="E80" s="341"/>
      <c r="F80" s="341"/>
      <c r="G80" s="341"/>
      <c r="H80" s="341"/>
      <c r="I80" s="341"/>
      <c r="J80" s="341"/>
      <c r="K80" s="341"/>
      <c r="L80" s="341"/>
      <c r="M80" s="341"/>
      <c r="N80" s="341"/>
      <c r="O80" s="341"/>
      <c r="P80" s="341"/>
      <c r="Q80" s="341"/>
      <c r="R80" s="341"/>
    </row>
    <row r="81" spans="1:18">
      <c r="A81" s="347" t="s">
        <v>163</v>
      </c>
      <c r="B81" s="341"/>
      <c r="C81" s="341"/>
      <c r="D81" s="341"/>
      <c r="E81" s="341"/>
      <c r="F81" s="341"/>
      <c r="G81" s="341"/>
      <c r="H81" s="341"/>
      <c r="I81" s="341"/>
      <c r="J81" s="341"/>
      <c r="K81" s="341"/>
      <c r="L81" s="341"/>
      <c r="M81" s="341"/>
      <c r="N81" s="341"/>
      <c r="O81" s="341"/>
      <c r="P81" s="341"/>
      <c r="Q81" s="341"/>
      <c r="R81" s="341"/>
    </row>
    <row r="82" spans="1:18">
      <c r="A82" s="522" t="s">
        <v>549</v>
      </c>
      <c r="B82" s="341"/>
      <c r="C82" s="341"/>
      <c r="D82" s="341"/>
      <c r="E82" s="341"/>
      <c r="F82" s="341"/>
      <c r="G82" s="341"/>
      <c r="H82" s="341"/>
      <c r="I82" s="341"/>
      <c r="J82" s="341"/>
      <c r="K82" s="341"/>
      <c r="L82" s="341"/>
      <c r="M82" s="341"/>
      <c r="N82" s="341"/>
      <c r="O82" s="341"/>
      <c r="P82" s="341"/>
      <c r="Q82" s="341"/>
      <c r="R82" s="341"/>
    </row>
    <row r="83" spans="1:18">
      <c r="A83" s="522" t="s">
        <v>576</v>
      </c>
      <c r="B83" s="341"/>
      <c r="C83" s="341"/>
      <c r="D83" s="341"/>
      <c r="E83" s="341"/>
      <c r="F83" s="341"/>
      <c r="G83" s="341"/>
      <c r="H83" s="341"/>
      <c r="I83" s="341"/>
      <c r="J83" s="341"/>
      <c r="K83" s="341"/>
      <c r="L83" s="341"/>
      <c r="M83" s="341"/>
      <c r="N83" s="341"/>
      <c r="O83" s="341"/>
      <c r="P83" s="341"/>
      <c r="Q83" s="341"/>
      <c r="R83" s="341"/>
    </row>
    <row r="84" spans="1:18">
      <c r="A84" s="342"/>
      <c r="B84" s="341"/>
      <c r="C84" s="341"/>
      <c r="D84" s="341"/>
      <c r="E84" s="341"/>
      <c r="F84" s="341"/>
      <c r="G84" s="341"/>
      <c r="H84" s="341"/>
      <c r="I84" s="341"/>
      <c r="J84" s="341"/>
      <c r="K84" s="341"/>
      <c r="L84" s="341"/>
      <c r="M84" s="341"/>
      <c r="N84" s="341"/>
      <c r="O84" s="341"/>
      <c r="P84" s="341"/>
      <c r="Q84" s="341"/>
      <c r="R84" s="341"/>
    </row>
    <row r="85" spans="1:18">
      <c r="A85" s="342"/>
      <c r="B85" s="341"/>
      <c r="C85" s="341"/>
      <c r="D85" s="341"/>
      <c r="E85" s="341"/>
      <c r="F85" s="341"/>
      <c r="G85" s="341"/>
      <c r="H85" s="341"/>
      <c r="I85" s="341"/>
      <c r="J85" s="341"/>
      <c r="K85" s="341"/>
      <c r="L85" s="341"/>
      <c r="M85" s="341"/>
      <c r="N85" s="341"/>
      <c r="O85" s="341"/>
      <c r="P85" s="341"/>
      <c r="Q85" s="341"/>
      <c r="R85" s="341"/>
    </row>
    <row r="86" spans="1:18">
      <c r="A86" s="342"/>
      <c r="B86" s="341"/>
      <c r="C86" s="341"/>
      <c r="D86" s="341"/>
      <c r="E86" s="341"/>
      <c r="F86" s="341"/>
      <c r="G86" s="341"/>
      <c r="H86" s="341"/>
      <c r="I86" s="341"/>
      <c r="J86" s="341"/>
      <c r="K86" s="341"/>
      <c r="L86" s="341"/>
      <c r="M86" s="341"/>
      <c r="N86" s="341"/>
      <c r="O86" s="341"/>
      <c r="P86" s="341"/>
      <c r="Q86" s="341"/>
      <c r="R86" s="341"/>
    </row>
    <row r="87" spans="1:18">
      <c r="A87" s="342"/>
      <c r="B87" s="341"/>
      <c r="C87" s="341"/>
      <c r="D87" s="341"/>
      <c r="E87" s="341"/>
      <c r="F87" s="341"/>
      <c r="G87" s="341"/>
      <c r="H87" s="341"/>
      <c r="I87" s="341"/>
      <c r="J87" s="341"/>
      <c r="K87" s="341"/>
      <c r="L87" s="341"/>
      <c r="M87" s="341"/>
      <c r="N87" s="341"/>
      <c r="O87" s="341"/>
      <c r="P87" s="341"/>
      <c r="Q87" s="341"/>
      <c r="R87" s="341"/>
    </row>
    <row r="88" spans="1:18">
      <c r="A88" s="342"/>
      <c r="B88" s="341"/>
      <c r="C88" s="341"/>
      <c r="D88" s="341"/>
      <c r="E88" s="341"/>
      <c r="F88" s="341"/>
      <c r="G88" s="341"/>
      <c r="H88" s="341"/>
      <c r="I88" s="341"/>
      <c r="J88" s="341"/>
      <c r="K88" s="341"/>
      <c r="L88" s="341"/>
      <c r="M88" s="341"/>
      <c r="N88" s="341"/>
      <c r="O88" s="341"/>
      <c r="P88" s="341"/>
      <c r="Q88" s="341"/>
      <c r="R88" s="341"/>
    </row>
    <row r="89" spans="1:18">
      <c r="A89" s="342"/>
      <c r="B89" s="341"/>
      <c r="C89" s="341"/>
      <c r="D89" s="341"/>
      <c r="E89" s="341"/>
      <c r="F89" s="341"/>
      <c r="G89" s="341"/>
      <c r="H89" s="341"/>
      <c r="I89" s="341"/>
      <c r="J89" s="341"/>
      <c r="K89" s="341"/>
      <c r="L89" s="341"/>
      <c r="M89" s="341"/>
      <c r="N89" s="341"/>
      <c r="O89" s="341"/>
      <c r="P89" s="341"/>
      <c r="Q89" s="341"/>
      <c r="R89" s="341"/>
    </row>
    <row r="90" spans="1:18">
      <c r="A90" s="342"/>
      <c r="B90" s="341"/>
      <c r="C90" s="341"/>
      <c r="D90" s="341"/>
      <c r="E90" s="341"/>
      <c r="F90" s="341"/>
      <c r="G90" s="341"/>
      <c r="H90" s="341"/>
      <c r="I90" s="341"/>
      <c r="J90" s="341"/>
      <c r="K90" s="341"/>
      <c r="L90" s="341"/>
      <c r="M90" s="341"/>
      <c r="N90" s="341"/>
      <c r="O90" s="341"/>
      <c r="P90" s="341"/>
      <c r="Q90" s="341"/>
      <c r="R90" s="341"/>
    </row>
    <row r="91" spans="1:18">
      <c r="A91" s="1"/>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5"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4" location="'Tabela 33'!A1" display="Tabela 33 - Composição e evolução do crédito bruto a clientes, por natureza, a 31 de dezembro (2016-2017)"/>
    <hyperlink ref="A45" location="'Tabela 34'!A1" display="Tabela 34 - Composição e evolução do crédito bruto a clientes, por destinatário, a 31 de dezembro (2016-2017)"/>
    <hyperlink ref="A48" location="'Tabela 37'!A1" display="Tabela 37 - Evolução do crédito vencido, a 31 de dezembro (2016-2017)"/>
    <hyperlink ref="A49" location="'Tabela 38'!A1" display="Tabela 38 - Evolução dos rácios de Non-Performing Loans e de Cobertura de NPLs, a 31 de dezembro (2016-2017)"/>
    <hyperlink ref="A50" location="'Tabela 39'!A1" display="Tabela 39 - Composição e evolução da carteira de investimentos financeiros, a 31 de dezembro (2016-2017)"/>
    <hyperlink ref="A51" location="'Tabela 40'!A1" display="Tabela 40 - Estrutura da carteira de títulos, por tipo de instrumento, a 31 de dezembro (2016-2017)"/>
    <hyperlink ref="A52" location="'Tabela 41'!A1" display="Tabela 41 - Estrutura dos investimentos finnaceiros, por tipo de carteira e instrumento, a 31 de dezembro (2016-2017)"/>
    <hyperlink ref="A53" location="'Tabela 42'!A1" display="Tabela 42 - Composição e evolução da estrutura de financiamento agregado, a 31 de dezembro (2014-2017)"/>
    <hyperlink ref="A55" location="'Tabela 44'!A1" display="Tabela 44 - Composição e evolução da rubrica de recursos de outras instituições de crédito, a 31 de dezembro (2016-2017)"/>
    <hyperlink ref="A57" location="'Tabela 46'!A1" display="Tabela 46 - Composição e evolução da rubrica de títulos de dívida emitidos e outros instrumentos de capital, a 31 de dezembro (2016-2017)"/>
    <hyperlink ref="A58" location="'Tabela 47'!A1" display="Tabela 47 - Composição e evolução do valor de balanço das responsabilidades representadas por títulos e dos passivos subordinados, a 31 de dezembro (2016-2017)"/>
    <hyperlink ref="A59" location="'Tabela 48'!A1" display="Tabela 48 - Composição e evolução da estrutura de capitais próprios, a 31 de dezembro (2014-2017)"/>
    <hyperlink ref="A60" location="'Tabela 49'!A1" display="Tabela 49 - Contas extrapatrimoniais agregadas, a 31 de dezembro de 2017"/>
    <hyperlink ref="A61" location="'Tabela 50'!A1" display="Tabela 50 - Demonstração de  resultados agregada (2016-2017)"/>
    <hyperlink ref="A62" location="'Tabela 51'!A1" display="Tabela 51 - Decomposição da margem financeira agregada (2016-2017)"/>
    <hyperlink ref="A63" location="'Tabela 52'!A1" display="Tabela 52 - Decomposição dos resultados em operações com clientes (2016-2017)"/>
    <hyperlink ref="A64" location="'Tabela 53'!A1" display="Tabela 53 - Principais estatísticas descritivas para a EURIBOR (6m), a taxa ativa média mensal das operações de crédito e a taxa passiva média mensal das operações de depósitos "/>
    <hyperlink ref="A65" location="'Tabela 54'!A1" display="Tabela 54 - Decomposição dos resultados em operações com títulos financeiros (2016-2017)"/>
    <hyperlink ref="A66" location="'Tabela 55'!A1" display="Tabela 55 - Decomposição dos resultados em operações no mercado monetário interbancário (2016-2017)"/>
    <hyperlink ref="A67" location="'Tabela 56'!A1" display="Tabela 56 - Decomposição dos resultados da prestação de serviços a clientes e de mercado (2016-2017)"/>
    <hyperlink ref="A68" location="'Tabela 57'!A1" display="Tabela 57 - Decomposição dos custos operativos, provisões e imparidades (2016-2017)"/>
    <hyperlink ref="A69" location="'Tabela 58'!A1" display="Tabela 58 - Demonstração dos resultados agregada, para efeitos de comparabilidade entre 2016 e 2017, das 25 instituições que compõem a amostra"/>
    <hyperlink ref="A70" location="'Tabela 59'!A1" display="Tabela 59 - Aproximação ao montante total de imposto a pagar ao Estado, em sede de IRC, por referência aos exercícios de 2016 e 2017 na base de valores estimados para a matéria coletável, reconstituída a partir do resultado antes de impostos e das variaç"/>
    <hyperlink ref="A71" location="'Tabela 60'!A1" display="Tabela 60 - Aproximação ao montante de derramas, tributações autónomas e imposto sobre o rendimento suportado no estrangeiro (2016-2017)"/>
    <hyperlink ref="A75" location="'Tabela 62'!A1" display="Tabela 62 - Adequação dos fundos próprios, a 31 de dezembro (2016-2017)"/>
    <hyperlink ref="A79" location="'Tabela 64'!A1" display="Tabela 64 - Outros Indicadores de Eficiência, a 31 de dezembro (2014-2017)"/>
    <hyperlink ref="A82" location="'Tabela 65'!A1" display="Tabela 65 - Evolução do balanço consolidado relativo à atividade internacional, a 31 de dezembro (2014-2017)"/>
    <hyperlink ref="A83" location="'Tabela 66'!A1" display="Tabela 66 - Evolução da demonstração dos resultados consolidados relativos à atividade internacional"/>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0"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72" location="'Tabela 61'!A1" display="Tabela 61 - Carga fiscal e parafiscal (2016-2017)"/>
    <hyperlink ref="A9" location="'Tabela 4'!A1" display="Tabela 4 - Contribuição das instituições financeiras associadas para a variação do ativo agregado, por dimensão e origem/forma de representação legal (2015-2017)"/>
    <hyperlink ref="A54" location="'Tabela 43'!A1" display="Tabela 43 - Composição e evolução da rubrica de recursos de Bancos Centrais, a 31 de dezembro (2014-2017)"/>
    <hyperlink ref="A56" location="'Tabela 45'!A1" display="Tabela 45 - Composição e evolução da rubrica de recursos de clientes e outros empréstimos, a 31 de dezembro (2016-2017)"/>
    <hyperlink ref="A78" location="'Tabela 63'!A1" display="Tabela 63 - Evolução dos custos operativos, do produto bancário e do cost-to-income, (2014-2017)"/>
    <hyperlink ref="A39" location="'Tabela 30'!A1" display="Tabela 30 - Evolução do número de contas bancárias ativas, cartões de crédito e débito ativos e POS, a 31 de dezembro (2014-2017)"/>
    <hyperlink ref="A43" location="'Tabela 32'!A1" display="Tabela 32 - Evolução do crédito bruto a clientes e das provisões e imparidades, a 31 de dezembro (2014-2017)"/>
    <hyperlink ref="A46" location="'Tabela 35'!A1" display="Tabela 35 - Composição e evolução dos empréstimos por destinatário, a 31 de dezembro (2014-2017)"/>
    <hyperlink ref="A47" location="'Tabela 36'!A1" display="Tabela 36 - Composição e evolução do crédito titularizado não desreconhecido, por destinatário,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sheetPr codeName="Folha11">
    <pageSetUpPr fitToPage="1"/>
  </sheetPr>
  <dimension ref="A2:M22"/>
  <sheetViews>
    <sheetView showGridLines="0" workbookViewId="0">
      <selection activeCell="M3" sqref="M3"/>
    </sheetView>
  </sheetViews>
  <sheetFormatPr defaultRowHeight="15"/>
  <cols>
    <col min="1" max="1" width="15" style="33" customWidth="1"/>
    <col min="2" max="10" width="10.7109375" style="33" customWidth="1"/>
    <col min="11" max="16384" width="9.140625" style="33"/>
  </cols>
  <sheetData>
    <row r="2" spans="1:13">
      <c r="A2" s="597" t="s">
        <v>507</v>
      </c>
      <c r="B2" s="597"/>
      <c r="C2" s="597"/>
      <c r="D2" s="597"/>
      <c r="E2" s="597"/>
      <c r="F2" s="597"/>
      <c r="G2" s="597"/>
      <c r="H2" s="597"/>
      <c r="I2" s="597"/>
      <c r="J2" s="597"/>
      <c r="K2" s="597"/>
      <c r="L2" s="597"/>
      <c r="M2" s="597"/>
    </row>
    <row r="4" spans="1:13" ht="15.75" customHeight="1">
      <c r="A4" s="603"/>
      <c r="B4" s="600">
        <v>2014</v>
      </c>
      <c r="C4" s="600"/>
      <c r="D4" s="600"/>
      <c r="E4" s="600">
        <f>+B4+1</f>
        <v>2015</v>
      </c>
      <c r="F4" s="600"/>
      <c r="G4" s="600"/>
      <c r="H4" s="600">
        <f>+E4+1</f>
        <v>2016</v>
      </c>
      <c r="I4" s="600"/>
      <c r="J4" s="600"/>
      <c r="K4" s="600">
        <f>+H4+1</f>
        <v>2017</v>
      </c>
      <c r="L4" s="600"/>
      <c r="M4" s="601"/>
    </row>
    <row r="5" spans="1:13" ht="17.25">
      <c r="A5" s="604"/>
      <c r="B5" s="128" t="s">
        <v>45</v>
      </c>
      <c r="C5" s="128" t="s">
        <v>46</v>
      </c>
      <c r="D5" s="128" t="s">
        <v>47</v>
      </c>
      <c r="E5" s="128" t="s">
        <v>45</v>
      </c>
      <c r="F5" s="128" t="s">
        <v>46</v>
      </c>
      <c r="G5" s="128" t="s">
        <v>47</v>
      </c>
      <c r="H5" s="128" t="s">
        <v>45</v>
      </c>
      <c r="I5" s="128" t="s">
        <v>46</v>
      </c>
      <c r="J5" s="128" t="s">
        <v>47</v>
      </c>
      <c r="K5" s="128" t="s">
        <v>45</v>
      </c>
      <c r="L5" s="128" t="s">
        <v>46</v>
      </c>
      <c r="M5" s="129" t="s">
        <v>47</v>
      </c>
    </row>
    <row r="6" spans="1:13" ht="29.25" customHeight="1">
      <c r="A6" s="130" t="s">
        <v>38</v>
      </c>
      <c r="B6" s="131"/>
      <c r="C6" s="131"/>
      <c r="D6" s="131"/>
      <c r="E6" s="131"/>
      <c r="F6" s="131"/>
      <c r="G6" s="131"/>
      <c r="H6" s="131"/>
      <c r="I6" s="131"/>
      <c r="J6" s="131"/>
      <c r="K6" s="131"/>
      <c r="L6" s="131"/>
      <c r="M6" s="132"/>
    </row>
    <row r="7" spans="1:13">
      <c r="A7" s="133" t="s">
        <v>41</v>
      </c>
      <c r="B7" s="134">
        <v>0.65700000000000003</v>
      </c>
      <c r="C7" s="134">
        <v>0.34300000000000003</v>
      </c>
      <c r="D7" s="135">
        <v>31.4</v>
      </c>
      <c r="E7" s="134">
        <v>0.65700000000000003</v>
      </c>
      <c r="F7" s="134">
        <v>0.34300000000000003</v>
      </c>
      <c r="G7" s="135">
        <v>31.4</v>
      </c>
      <c r="H7" s="134">
        <v>0.64200000000000002</v>
      </c>
      <c r="I7" s="134">
        <v>0.35799999999999998</v>
      </c>
      <c r="J7" s="135">
        <v>28.400000000000002</v>
      </c>
      <c r="K7" s="136">
        <v>0.62</v>
      </c>
      <c r="L7" s="134">
        <v>0.38</v>
      </c>
      <c r="M7" s="137">
        <v>24</v>
      </c>
    </row>
    <row r="8" spans="1:13">
      <c r="A8" s="133" t="s">
        <v>42</v>
      </c>
      <c r="B8" s="134">
        <v>0.48099999999999998</v>
      </c>
      <c r="C8" s="134">
        <v>0.51900000000000002</v>
      </c>
      <c r="D8" s="135">
        <v>-3.8000000000000034</v>
      </c>
      <c r="E8" s="134">
        <v>0.47699999999999998</v>
      </c>
      <c r="F8" s="134">
        <v>0.52300000000000002</v>
      </c>
      <c r="G8" s="135">
        <v>-4.6000000000000041</v>
      </c>
      <c r="H8" s="134">
        <v>0.47199999999999998</v>
      </c>
      <c r="I8" s="134">
        <v>0.52800000000000002</v>
      </c>
      <c r="J8" s="135">
        <v>-5.600000000000005</v>
      </c>
      <c r="K8" s="136">
        <v>0.47299999999999998</v>
      </c>
      <c r="L8" s="134">
        <v>0.52700000000000002</v>
      </c>
      <c r="M8" s="137">
        <v>-5.4000000000000048</v>
      </c>
    </row>
    <row r="9" spans="1:13">
      <c r="A9" s="133" t="s">
        <v>43</v>
      </c>
      <c r="B9" s="134">
        <v>0.436</v>
      </c>
      <c r="C9" s="134">
        <v>0.56399999999999995</v>
      </c>
      <c r="D9" s="135">
        <v>-12.799999999999995</v>
      </c>
      <c r="E9" s="134">
        <v>0.42799999999999999</v>
      </c>
      <c r="F9" s="134">
        <v>0.57199999999999995</v>
      </c>
      <c r="G9" s="135">
        <v>-14.399999999999997</v>
      </c>
      <c r="H9" s="134">
        <v>0.40400000000000003</v>
      </c>
      <c r="I9" s="134">
        <v>0.59599999999999997</v>
      </c>
      <c r="J9" s="135">
        <v>-19.199999999999996</v>
      </c>
      <c r="K9" s="136">
        <v>0.40200000000000002</v>
      </c>
      <c r="L9" s="134">
        <v>0.59799999999999998</v>
      </c>
      <c r="M9" s="137">
        <v>-19.599999999999994</v>
      </c>
    </row>
    <row r="10" spans="1:13">
      <c r="A10" s="133" t="s">
        <v>44</v>
      </c>
      <c r="B10" s="134">
        <v>0.41099999999999998</v>
      </c>
      <c r="C10" s="134">
        <v>0.58899999999999997</v>
      </c>
      <c r="D10" s="135">
        <v>-17.8</v>
      </c>
      <c r="E10" s="134">
        <v>0.38700000000000001</v>
      </c>
      <c r="F10" s="134">
        <v>0.61299999999999999</v>
      </c>
      <c r="G10" s="135">
        <v>-22.599999999999998</v>
      </c>
      <c r="H10" s="134">
        <v>0.38400000000000001</v>
      </c>
      <c r="I10" s="134">
        <v>0.61599999999999999</v>
      </c>
      <c r="J10" s="135">
        <v>-23.2</v>
      </c>
      <c r="K10" s="136">
        <v>0.42699999999999999</v>
      </c>
      <c r="L10" s="134">
        <v>0.57299999999999995</v>
      </c>
      <c r="M10" s="137">
        <v>-14.599999999999996</v>
      </c>
    </row>
    <row r="11" spans="1:13" ht="29.25" customHeight="1">
      <c r="A11" s="130" t="s">
        <v>39</v>
      </c>
      <c r="B11" s="138"/>
      <c r="C11" s="138"/>
      <c r="D11" s="139"/>
      <c r="E11" s="138"/>
      <c r="F11" s="138"/>
      <c r="G11" s="139"/>
      <c r="H11" s="138"/>
      <c r="I11" s="138"/>
      <c r="J11" s="139"/>
      <c r="K11" s="138"/>
      <c r="L11" s="138"/>
      <c r="M11" s="140"/>
    </row>
    <row r="12" spans="1:13">
      <c r="A12" s="133" t="s">
        <v>41</v>
      </c>
      <c r="B12" s="134">
        <v>0.76600000000000001</v>
      </c>
      <c r="C12" s="134">
        <v>0.23400000000000001</v>
      </c>
      <c r="D12" s="135">
        <v>53.2</v>
      </c>
      <c r="E12" s="134">
        <v>0.747</v>
      </c>
      <c r="F12" s="134">
        <v>0.253</v>
      </c>
      <c r="G12" s="135">
        <v>49.4</v>
      </c>
      <c r="H12" s="134">
        <v>0.73299999999999998</v>
      </c>
      <c r="I12" s="134">
        <v>0.26700000000000002</v>
      </c>
      <c r="J12" s="135">
        <v>46.599999999999994</v>
      </c>
      <c r="K12" s="136">
        <v>0.71399999999999997</v>
      </c>
      <c r="L12" s="134">
        <v>0.28599999999999998</v>
      </c>
      <c r="M12" s="137">
        <v>42.8</v>
      </c>
    </row>
    <row r="13" spans="1:13">
      <c r="A13" s="133" t="s">
        <v>42</v>
      </c>
      <c r="B13" s="134">
        <v>0.58799999999999997</v>
      </c>
      <c r="C13" s="134">
        <v>0.41199999999999998</v>
      </c>
      <c r="D13" s="135">
        <v>17.599999999999998</v>
      </c>
      <c r="E13" s="134">
        <v>0.58099999999999996</v>
      </c>
      <c r="F13" s="134">
        <v>0.41899999999999998</v>
      </c>
      <c r="G13" s="135">
        <v>16.2</v>
      </c>
      <c r="H13" s="134">
        <v>0.56100000000000005</v>
      </c>
      <c r="I13" s="134">
        <v>0.439</v>
      </c>
      <c r="J13" s="135">
        <v>12.200000000000005</v>
      </c>
      <c r="K13" s="136">
        <v>0.52800000000000002</v>
      </c>
      <c r="L13" s="134">
        <v>0.47199999999999998</v>
      </c>
      <c r="M13" s="137">
        <v>5.600000000000005</v>
      </c>
    </row>
    <row r="14" spans="1:13">
      <c r="A14" s="133" t="s">
        <v>43</v>
      </c>
      <c r="B14" s="134">
        <v>0.47399999999999998</v>
      </c>
      <c r="C14" s="134">
        <v>0.52600000000000002</v>
      </c>
      <c r="D14" s="135">
        <v>-5.2000000000000046</v>
      </c>
      <c r="E14" s="134">
        <v>0.47599999999999998</v>
      </c>
      <c r="F14" s="134">
        <v>0.52400000000000002</v>
      </c>
      <c r="G14" s="135">
        <v>-4.8000000000000043</v>
      </c>
      <c r="H14" s="134">
        <v>0.47</v>
      </c>
      <c r="I14" s="134">
        <v>0.53</v>
      </c>
      <c r="J14" s="135">
        <v>-6.0000000000000053</v>
      </c>
      <c r="K14" s="141">
        <v>0.46400000000000002</v>
      </c>
      <c r="L14" s="142">
        <v>0.53600000000000003</v>
      </c>
      <c r="M14" s="137">
        <v>-7.2000000000000011</v>
      </c>
    </row>
    <row r="15" spans="1:13">
      <c r="A15" s="133" t="s">
        <v>44</v>
      </c>
      <c r="B15" s="134">
        <v>0.11600000000000001</v>
      </c>
      <c r="C15" s="134">
        <v>0.88400000000000001</v>
      </c>
      <c r="D15" s="135">
        <v>-76.8</v>
      </c>
      <c r="E15" s="134">
        <v>0.121</v>
      </c>
      <c r="F15" s="134">
        <v>0.879</v>
      </c>
      <c r="G15" s="135">
        <v>-75.8</v>
      </c>
      <c r="H15" s="134">
        <v>0.14599999999999999</v>
      </c>
      <c r="I15" s="134">
        <v>0.85399999999999998</v>
      </c>
      <c r="J15" s="135">
        <v>-70.8</v>
      </c>
      <c r="K15" s="141">
        <v>0.152</v>
      </c>
      <c r="L15" s="142">
        <v>0.84799999999999998</v>
      </c>
      <c r="M15" s="137">
        <v>-69.599999999999994</v>
      </c>
    </row>
    <row r="16" spans="1:13" ht="29.25" customHeight="1">
      <c r="A16" s="130" t="s">
        <v>40</v>
      </c>
      <c r="B16" s="138"/>
      <c r="C16" s="138"/>
      <c r="D16" s="139"/>
      <c r="E16" s="138"/>
      <c r="F16" s="138"/>
      <c r="G16" s="139"/>
      <c r="H16" s="138"/>
      <c r="I16" s="138"/>
      <c r="J16" s="139"/>
      <c r="K16" s="138"/>
      <c r="L16" s="138"/>
      <c r="M16" s="140"/>
    </row>
    <row r="17" spans="1:13">
      <c r="A17" s="133" t="s">
        <v>41</v>
      </c>
      <c r="B17" s="134">
        <v>0.66</v>
      </c>
      <c r="C17" s="134">
        <v>0.34</v>
      </c>
      <c r="D17" s="135">
        <v>32</v>
      </c>
      <c r="E17" s="134">
        <v>0.65200000000000002</v>
      </c>
      <c r="F17" s="134">
        <v>0.34799999999999998</v>
      </c>
      <c r="G17" s="135">
        <v>30.400000000000006</v>
      </c>
      <c r="H17" s="134">
        <v>0.63500000000000001</v>
      </c>
      <c r="I17" s="134">
        <v>0.36499999999999999</v>
      </c>
      <c r="J17" s="135">
        <v>27</v>
      </c>
      <c r="K17" s="136">
        <v>0.62</v>
      </c>
      <c r="L17" s="134">
        <v>0.38</v>
      </c>
      <c r="M17" s="137">
        <v>24</v>
      </c>
    </row>
    <row r="18" spans="1:13">
      <c r="A18" s="133" t="s">
        <v>42</v>
      </c>
      <c r="B18" s="134">
        <v>0.57599999999999996</v>
      </c>
      <c r="C18" s="134">
        <v>0.42399999999999999</v>
      </c>
      <c r="D18" s="135">
        <v>15.199999999999998</v>
      </c>
      <c r="E18" s="134">
        <v>0.56399999999999995</v>
      </c>
      <c r="F18" s="134">
        <v>0.436</v>
      </c>
      <c r="G18" s="135">
        <v>12.799999999999995</v>
      </c>
      <c r="H18" s="134">
        <v>0.501</v>
      </c>
      <c r="I18" s="134">
        <v>0.499</v>
      </c>
      <c r="J18" s="135">
        <v>0.20000000000000018</v>
      </c>
      <c r="K18" s="136">
        <v>0.49399999999999999</v>
      </c>
      <c r="L18" s="134">
        <v>0.50600000000000001</v>
      </c>
      <c r="M18" s="137">
        <v>-1.2000000000000011</v>
      </c>
    </row>
    <row r="19" spans="1:13">
      <c r="A19" s="133" t="s">
        <v>43</v>
      </c>
      <c r="B19" s="134">
        <v>0.39</v>
      </c>
      <c r="C19" s="134">
        <v>0.61</v>
      </c>
      <c r="D19" s="135">
        <v>-21.999999999999996</v>
      </c>
      <c r="E19" s="134">
        <v>0.379</v>
      </c>
      <c r="F19" s="134">
        <v>0.621</v>
      </c>
      <c r="G19" s="135">
        <v>-24.2</v>
      </c>
      <c r="H19" s="134">
        <v>0.29299999999999998</v>
      </c>
      <c r="I19" s="134">
        <v>0.70699999999999996</v>
      </c>
      <c r="J19" s="135">
        <v>-41.4</v>
      </c>
      <c r="K19" s="136">
        <v>0.34699999999999998</v>
      </c>
      <c r="L19" s="134">
        <v>0.65300000000000002</v>
      </c>
      <c r="M19" s="137">
        <v>-30.600000000000005</v>
      </c>
    </row>
    <row r="20" spans="1:13">
      <c r="A20" s="143" t="s">
        <v>44</v>
      </c>
      <c r="B20" s="144">
        <v>0.52</v>
      </c>
      <c r="C20" s="144">
        <v>0.48</v>
      </c>
      <c r="D20" s="145">
        <v>4.0000000000000036</v>
      </c>
      <c r="E20" s="144">
        <v>0.58299999999999996</v>
      </c>
      <c r="F20" s="144">
        <v>0.41699999999999998</v>
      </c>
      <c r="G20" s="145">
        <v>16.599999999999998</v>
      </c>
      <c r="H20" s="144">
        <v>0.58299999999999996</v>
      </c>
      <c r="I20" s="144">
        <v>0.41699999999999998</v>
      </c>
      <c r="J20" s="145">
        <v>16.599999999999998</v>
      </c>
      <c r="K20" s="146">
        <v>0.6</v>
      </c>
      <c r="L20" s="144">
        <v>0.4</v>
      </c>
      <c r="M20" s="147">
        <v>19.999999999999996</v>
      </c>
    </row>
    <row r="21" spans="1:13">
      <c r="A21" s="24" t="s">
        <v>18</v>
      </c>
    </row>
    <row r="22" spans="1:13">
      <c r="A22" s="602" t="s">
        <v>48</v>
      </c>
      <c r="B22" s="602"/>
      <c r="C22" s="602"/>
      <c r="D22" s="602"/>
      <c r="E22" s="602"/>
      <c r="F22" s="602"/>
      <c r="G22" s="602"/>
      <c r="H22" s="602"/>
      <c r="I22" s="602"/>
      <c r="J22" s="602"/>
      <c r="K22" s="602"/>
      <c r="L22" s="602"/>
      <c r="M22" s="602"/>
    </row>
  </sheetData>
  <mergeCells count="7">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0" r:id="rId1"/>
</worksheet>
</file>

<file path=xl/worksheets/sheet11.xml><?xml version="1.0" encoding="utf-8"?>
<worksheet xmlns="http://schemas.openxmlformats.org/spreadsheetml/2006/main" xmlns:r="http://schemas.openxmlformats.org/officeDocument/2006/relationships">
  <sheetPr codeName="Folha14">
    <pageSetUpPr fitToPage="1"/>
  </sheetPr>
  <dimension ref="A2:M22"/>
  <sheetViews>
    <sheetView showGridLines="0" workbookViewId="0">
      <selection activeCell="A3" sqref="A3"/>
    </sheetView>
  </sheetViews>
  <sheetFormatPr defaultRowHeight="15"/>
  <cols>
    <col min="1" max="1" width="15" style="33" customWidth="1"/>
    <col min="2" max="10" width="10.7109375" style="33" customWidth="1"/>
    <col min="11" max="16384" width="9.140625" style="33"/>
  </cols>
  <sheetData>
    <row r="2" spans="1:13" ht="31.5" customHeight="1">
      <c r="A2" s="597" t="s">
        <v>508</v>
      </c>
      <c r="B2" s="597"/>
      <c r="C2" s="597"/>
      <c r="D2" s="597"/>
      <c r="E2" s="597"/>
      <c r="F2" s="597"/>
      <c r="G2" s="597"/>
      <c r="H2" s="597"/>
      <c r="I2" s="597"/>
      <c r="J2" s="597"/>
      <c r="K2" s="597"/>
      <c r="L2" s="597"/>
      <c r="M2" s="597"/>
    </row>
    <row r="4" spans="1:13" ht="15.75" customHeight="1">
      <c r="A4" s="603"/>
      <c r="B4" s="600">
        <v>2014</v>
      </c>
      <c r="C4" s="600"/>
      <c r="D4" s="600"/>
      <c r="E4" s="600">
        <f>+B4+1</f>
        <v>2015</v>
      </c>
      <c r="F4" s="600"/>
      <c r="G4" s="600"/>
      <c r="H4" s="600">
        <f>+E4+1</f>
        <v>2016</v>
      </c>
      <c r="I4" s="600"/>
      <c r="J4" s="600"/>
      <c r="K4" s="600">
        <f>+H4+1</f>
        <v>2017</v>
      </c>
      <c r="L4" s="600"/>
      <c r="M4" s="601"/>
    </row>
    <row r="5" spans="1:13" ht="17.25">
      <c r="A5" s="604"/>
      <c r="B5" s="128" t="s">
        <v>45</v>
      </c>
      <c r="C5" s="128" t="s">
        <v>46</v>
      </c>
      <c r="D5" s="128" t="s">
        <v>47</v>
      </c>
      <c r="E5" s="128" t="s">
        <v>45</v>
      </c>
      <c r="F5" s="128" t="s">
        <v>46</v>
      </c>
      <c r="G5" s="128" t="s">
        <v>47</v>
      </c>
      <c r="H5" s="128" t="s">
        <v>45</v>
      </c>
      <c r="I5" s="128" t="s">
        <v>46</v>
      </c>
      <c r="J5" s="128" t="s">
        <v>47</v>
      </c>
      <c r="K5" s="128" t="s">
        <v>45</v>
      </c>
      <c r="L5" s="128" t="s">
        <v>46</v>
      </c>
      <c r="M5" s="129" t="s">
        <v>47</v>
      </c>
    </row>
    <row r="6" spans="1:13" ht="29.25" customHeight="1">
      <c r="A6" s="130" t="s">
        <v>49</v>
      </c>
      <c r="B6" s="131"/>
      <c r="C6" s="131"/>
      <c r="D6" s="131"/>
      <c r="E6" s="131"/>
      <c r="F6" s="131"/>
      <c r="G6" s="131"/>
      <c r="H6" s="131"/>
      <c r="I6" s="131"/>
      <c r="J6" s="131"/>
      <c r="K6" s="131"/>
      <c r="L6" s="131"/>
      <c r="M6" s="132"/>
    </row>
    <row r="7" spans="1:13">
      <c r="A7" s="133" t="s">
        <v>41</v>
      </c>
      <c r="B7" s="134">
        <v>0.67</v>
      </c>
      <c r="C7" s="134">
        <v>0.33</v>
      </c>
      <c r="D7" s="135">
        <v>34</v>
      </c>
      <c r="E7" s="134">
        <v>0.65700000000000003</v>
      </c>
      <c r="F7" s="134">
        <v>0.34300000000000003</v>
      </c>
      <c r="G7" s="135">
        <v>31.4</v>
      </c>
      <c r="H7" s="134">
        <v>0.64900000000000002</v>
      </c>
      <c r="I7" s="134">
        <v>0.35099999999999998</v>
      </c>
      <c r="J7" s="135">
        <v>29.800000000000004</v>
      </c>
      <c r="K7" s="136">
        <v>0.63900000000000001</v>
      </c>
      <c r="L7" s="134">
        <v>0.36099999999999999</v>
      </c>
      <c r="M7" s="137">
        <v>27.800000000000004</v>
      </c>
    </row>
    <row r="8" spans="1:13">
      <c r="A8" s="133" t="s">
        <v>42</v>
      </c>
      <c r="B8" s="134">
        <v>0.49399999999999999</v>
      </c>
      <c r="C8" s="134">
        <v>0.50600000000000001</v>
      </c>
      <c r="D8" s="135">
        <v>-1.2000000000000011</v>
      </c>
      <c r="E8" s="134">
        <v>0.48799999999999999</v>
      </c>
      <c r="F8" s="134">
        <v>0.51200000000000001</v>
      </c>
      <c r="G8" s="135">
        <v>-2.4000000000000021</v>
      </c>
      <c r="H8" s="134">
        <v>0.48599999999999999</v>
      </c>
      <c r="I8" s="134">
        <v>0.51400000000000001</v>
      </c>
      <c r="J8" s="135">
        <v>-2.8000000000000025</v>
      </c>
      <c r="K8" s="136">
        <v>0.49099999999999999</v>
      </c>
      <c r="L8" s="134">
        <v>0.50900000000000001</v>
      </c>
      <c r="M8" s="137">
        <v>-1.8000000000000016</v>
      </c>
    </row>
    <row r="9" spans="1:13">
      <c r="A9" s="133" t="s">
        <v>43</v>
      </c>
      <c r="B9" s="134">
        <v>0.44400000000000001</v>
      </c>
      <c r="C9" s="134">
        <v>0.55600000000000005</v>
      </c>
      <c r="D9" s="135">
        <v>-11.200000000000005</v>
      </c>
      <c r="E9" s="134">
        <v>0.433</v>
      </c>
      <c r="F9" s="134">
        <v>0.56699999999999995</v>
      </c>
      <c r="G9" s="135">
        <v>-13.399999999999995</v>
      </c>
      <c r="H9" s="134">
        <v>0.42099999999999999</v>
      </c>
      <c r="I9" s="134">
        <v>0.57899999999999996</v>
      </c>
      <c r="J9" s="135">
        <v>-15.799999999999997</v>
      </c>
      <c r="K9" s="136">
        <v>0.42299999999999999</v>
      </c>
      <c r="L9" s="134">
        <v>0.57699999999999996</v>
      </c>
      <c r="M9" s="137">
        <v>-15.399999999999997</v>
      </c>
    </row>
    <row r="10" spans="1:13">
      <c r="A10" s="133" t="s">
        <v>44</v>
      </c>
      <c r="B10" s="134">
        <v>0.28699999999999998</v>
      </c>
      <c r="C10" s="134">
        <v>0.71299999999999997</v>
      </c>
      <c r="D10" s="135">
        <v>-42.6</v>
      </c>
      <c r="E10" s="134">
        <v>0.28000000000000003</v>
      </c>
      <c r="F10" s="134">
        <v>0.72</v>
      </c>
      <c r="G10" s="135">
        <v>-43.999999999999993</v>
      </c>
      <c r="H10" s="134">
        <v>0.28899999999999998</v>
      </c>
      <c r="I10" s="134">
        <v>0.71099999999999997</v>
      </c>
      <c r="J10" s="135">
        <v>-42.199999999999996</v>
      </c>
      <c r="K10" s="136">
        <v>0.28199999999999997</v>
      </c>
      <c r="L10" s="134">
        <v>0.71799999999999997</v>
      </c>
      <c r="M10" s="137">
        <v>-43.6</v>
      </c>
    </row>
    <row r="11" spans="1:13" ht="29.25" customHeight="1">
      <c r="A11" s="130" t="s">
        <v>50</v>
      </c>
      <c r="B11" s="138"/>
      <c r="C11" s="138"/>
      <c r="D11" s="139"/>
      <c r="E11" s="138"/>
      <c r="F11" s="138"/>
      <c r="G11" s="139"/>
      <c r="H11" s="138"/>
      <c r="I11" s="138"/>
      <c r="J11" s="139"/>
      <c r="K11" s="138"/>
      <c r="L11" s="138"/>
      <c r="M11" s="140"/>
    </row>
    <row r="12" spans="1:13">
      <c r="A12" s="133" t="s">
        <v>41</v>
      </c>
      <c r="B12" s="134">
        <v>0.73899999999999999</v>
      </c>
      <c r="C12" s="134">
        <v>0.26100000000000001</v>
      </c>
      <c r="D12" s="135">
        <v>47.8</v>
      </c>
      <c r="E12" s="134">
        <v>0.75600000000000001</v>
      </c>
      <c r="F12" s="134">
        <v>0.24399999999999999</v>
      </c>
      <c r="G12" s="135">
        <v>51.2</v>
      </c>
      <c r="H12" s="134">
        <v>0.69799999999999995</v>
      </c>
      <c r="I12" s="134">
        <v>0.30199999999999999</v>
      </c>
      <c r="J12" s="135">
        <v>39.599999999999994</v>
      </c>
      <c r="K12" s="136">
        <v>0.626</v>
      </c>
      <c r="L12" s="134">
        <v>0.374</v>
      </c>
      <c r="M12" s="137">
        <v>25.2</v>
      </c>
    </row>
    <row r="13" spans="1:13">
      <c r="A13" s="133" t="s">
        <v>42</v>
      </c>
      <c r="B13" s="134">
        <v>0.52500000000000002</v>
      </c>
      <c r="C13" s="134">
        <v>0.47499999999999998</v>
      </c>
      <c r="D13" s="135">
        <v>5.0000000000000044</v>
      </c>
      <c r="E13" s="134">
        <v>0.51200000000000001</v>
      </c>
      <c r="F13" s="134">
        <v>0.48799999999999999</v>
      </c>
      <c r="G13" s="135">
        <v>2.4000000000000021</v>
      </c>
      <c r="H13" s="134">
        <v>0.48899999999999999</v>
      </c>
      <c r="I13" s="134">
        <v>0.51100000000000001</v>
      </c>
      <c r="J13" s="135">
        <v>-2.200000000000002</v>
      </c>
      <c r="K13" s="136">
        <v>0.46700000000000003</v>
      </c>
      <c r="L13" s="134">
        <v>0.53300000000000003</v>
      </c>
      <c r="M13" s="137">
        <v>-6.6000000000000005</v>
      </c>
    </row>
    <row r="14" spans="1:13">
      <c r="A14" s="133" t="s">
        <v>43</v>
      </c>
      <c r="B14" s="134">
        <v>0.45800000000000002</v>
      </c>
      <c r="C14" s="134">
        <v>0.54200000000000004</v>
      </c>
      <c r="D14" s="135">
        <v>-8.4000000000000021</v>
      </c>
      <c r="E14" s="134">
        <v>0.46300000000000002</v>
      </c>
      <c r="F14" s="134">
        <v>0.53700000000000003</v>
      </c>
      <c r="G14" s="135">
        <v>-7.4000000000000012</v>
      </c>
      <c r="H14" s="134">
        <v>0.312</v>
      </c>
      <c r="I14" s="134">
        <v>0.68799999999999994</v>
      </c>
      <c r="J14" s="135">
        <v>-37.599999999999994</v>
      </c>
      <c r="K14" s="141">
        <v>0.36499999999999999</v>
      </c>
      <c r="L14" s="142">
        <v>0.63500000000000001</v>
      </c>
      <c r="M14" s="137">
        <v>-27</v>
      </c>
    </row>
    <row r="15" spans="1:13">
      <c r="A15" s="133" t="s">
        <v>44</v>
      </c>
      <c r="B15" s="134">
        <v>0.82399999999999995</v>
      </c>
      <c r="C15" s="134">
        <v>0.17599999999999999</v>
      </c>
      <c r="D15" s="135">
        <v>64.8</v>
      </c>
      <c r="E15" s="134">
        <v>0.84199999999999997</v>
      </c>
      <c r="F15" s="134">
        <v>0.158</v>
      </c>
      <c r="G15" s="135">
        <v>68.399999999999991</v>
      </c>
      <c r="H15" s="134">
        <v>1</v>
      </c>
      <c r="I15" s="134">
        <v>0</v>
      </c>
      <c r="J15" s="135">
        <v>100</v>
      </c>
      <c r="K15" s="141">
        <v>1</v>
      </c>
      <c r="L15" s="142">
        <v>0.39200000000000002</v>
      </c>
      <c r="M15" s="137">
        <v>21.599999999999998</v>
      </c>
    </row>
    <row r="16" spans="1:13" ht="29.25" customHeight="1">
      <c r="A16" s="130" t="s">
        <v>51</v>
      </c>
      <c r="B16" s="138"/>
      <c r="C16" s="138"/>
      <c r="D16" s="139"/>
      <c r="E16" s="138"/>
      <c r="F16" s="138"/>
      <c r="G16" s="139"/>
      <c r="H16" s="138"/>
      <c r="I16" s="138"/>
      <c r="J16" s="139"/>
      <c r="K16" s="138"/>
      <c r="L16" s="138"/>
      <c r="M16" s="140"/>
    </row>
    <row r="17" spans="1:13">
      <c r="A17" s="133" t="s">
        <v>41</v>
      </c>
      <c r="B17" s="134">
        <v>0.58099999999999996</v>
      </c>
      <c r="C17" s="134">
        <v>0.41899999999999998</v>
      </c>
      <c r="D17" s="135">
        <v>16.2</v>
      </c>
      <c r="E17" s="134">
        <v>0.55500000000000005</v>
      </c>
      <c r="F17" s="134">
        <v>0.44500000000000001</v>
      </c>
      <c r="G17" s="135">
        <v>11.000000000000004</v>
      </c>
      <c r="H17" s="134">
        <v>0.54500000000000004</v>
      </c>
      <c r="I17" s="134">
        <v>0.45500000000000002</v>
      </c>
      <c r="J17" s="135">
        <v>9.0000000000000018</v>
      </c>
      <c r="K17" s="136">
        <v>0.53300000000000003</v>
      </c>
      <c r="L17" s="134">
        <v>0.46700000000000003</v>
      </c>
      <c r="M17" s="137">
        <v>6.6000000000000005</v>
      </c>
    </row>
    <row r="18" spans="1:13">
      <c r="A18" s="133" t="s">
        <v>42</v>
      </c>
      <c r="B18" s="134">
        <v>0.51</v>
      </c>
      <c r="C18" s="134">
        <v>0.49</v>
      </c>
      <c r="D18" s="135">
        <v>2.0000000000000018</v>
      </c>
      <c r="E18" s="134">
        <v>0.47099999999999997</v>
      </c>
      <c r="F18" s="134">
        <v>0.52900000000000003</v>
      </c>
      <c r="G18" s="135">
        <v>-5.8000000000000052</v>
      </c>
      <c r="H18" s="134">
        <v>0.45700000000000002</v>
      </c>
      <c r="I18" s="134">
        <v>0.54300000000000004</v>
      </c>
      <c r="J18" s="135">
        <v>-8.6000000000000014</v>
      </c>
      <c r="K18" s="136">
        <v>0.47399999999999998</v>
      </c>
      <c r="L18" s="134">
        <v>0.52600000000000002</v>
      </c>
      <c r="M18" s="137">
        <v>-5.2000000000000046</v>
      </c>
    </row>
    <row r="19" spans="1:13">
      <c r="A19" s="133" t="s">
        <v>43</v>
      </c>
      <c r="B19" s="134">
        <v>0.40799999999999997</v>
      </c>
      <c r="C19" s="134">
        <v>0.59199999999999997</v>
      </c>
      <c r="D19" s="135">
        <v>-18.399999999999999</v>
      </c>
      <c r="E19" s="134">
        <v>0.40100000000000002</v>
      </c>
      <c r="F19" s="134">
        <v>0.59899999999999998</v>
      </c>
      <c r="G19" s="135">
        <v>-19.799999999999997</v>
      </c>
      <c r="H19" s="134">
        <v>0.36599999999999999</v>
      </c>
      <c r="I19" s="134">
        <v>0.63400000000000001</v>
      </c>
      <c r="J19" s="135">
        <v>-26.8</v>
      </c>
      <c r="K19" s="136">
        <v>0.38800000000000001</v>
      </c>
      <c r="L19" s="134">
        <v>0.61199999999999999</v>
      </c>
      <c r="M19" s="137">
        <v>-22.4</v>
      </c>
    </row>
    <row r="20" spans="1:13">
      <c r="A20" s="143" t="s">
        <v>44</v>
      </c>
      <c r="B20" s="144" t="s">
        <v>0</v>
      </c>
      <c r="C20" s="144" t="s">
        <v>0</v>
      </c>
      <c r="D20" s="145" t="s">
        <v>0</v>
      </c>
      <c r="E20" s="144" t="s">
        <v>0</v>
      </c>
      <c r="F20" s="144" t="s">
        <v>0</v>
      </c>
      <c r="G20" s="145" t="s">
        <v>0</v>
      </c>
      <c r="H20" s="144" t="s">
        <v>0</v>
      </c>
      <c r="I20" s="144" t="s">
        <v>0</v>
      </c>
      <c r="J20" s="145" t="s">
        <v>0</v>
      </c>
      <c r="K20" s="146" t="s">
        <v>0</v>
      </c>
      <c r="L20" s="144" t="s">
        <v>0</v>
      </c>
      <c r="M20" s="147" t="s">
        <v>0</v>
      </c>
    </row>
    <row r="21" spans="1:13">
      <c r="A21" s="24" t="s">
        <v>18</v>
      </c>
    </row>
    <row r="22" spans="1:13">
      <c r="A22" s="602" t="s">
        <v>48</v>
      </c>
      <c r="B22" s="602"/>
      <c r="C22" s="602"/>
      <c r="D22" s="602"/>
      <c r="E22" s="602"/>
      <c r="F22" s="602"/>
      <c r="G22" s="602"/>
      <c r="H22" s="602"/>
      <c r="I22" s="602"/>
      <c r="J22" s="602"/>
      <c r="K22" s="602"/>
      <c r="L22" s="602"/>
      <c r="M22" s="602"/>
    </row>
  </sheetData>
  <mergeCells count="7">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0" r:id="rId1"/>
</worksheet>
</file>

<file path=xl/worksheets/sheet12.xml><?xml version="1.0" encoding="utf-8"?>
<worksheet xmlns="http://schemas.openxmlformats.org/spreadsheetml/2006/main" xmlns:r="http://schemas.openxmlformats.org/officeDocument/2006/relationships">
  <sheetPr codeName="Folha15">
    <pageSetUpPr fitToPage="1"/>
  </sheetPr>
  <dimension ref="A2:F16"/>
  <sheetViews>
    <sheetView showGridLines="0" workbookViewId="0">
      <selection activeCell="F10" sqref="F10"/>
    </sheetView>
  </sheetViews>
  <sheetFormatPr defaultRowHeight="15"/>
  <cols>
    <col min="1" max="1" width="40.140625" style="33" bestFit="1" customWidth="1"/>
    <col min="2" max="6" width="10.7109375" style="33" customWidth="1"/>
    <col min="7" max="16384" width="9.140625" style="33"/>
  </cols>
  <sheetData>
    <row r="2" spans="1:6" ht="31.5" customHeight="1">
      <c r="A2" s="597" t="s">
        <v>509</v>
      </c>
      <c r="B2" s="597"/>
      <c r="C2" s="597"/>
      <c r="D2" s="597"/>
      <c r="E2" s="597"/>
      <c r="F2" s="597"/>
    </row>
    <row r="4" spans="1:6">
      <c r="A4" s="108"/>
      <c r="B4" s="109">
        <v>2014</v>
      </c>
      <c r="C4" s="110">
        <v>2015</v>
      </c>
      <c r="D4" s="110">
        <v>2016</v>
      </c>
      <c r="E4" s="111">
        <v>2017</v>
      </c>
      <c r="F4" s="112" t="s">
        <v>12</v>
      </c>
    </row>
    <row r="5" spans="1:6">
      <c r="A5" s="148" t="s">
        <v>481</v>
      </c>
      <c r="B5" s="149"/>
      <c r="C5" s="150"/>
      <c r="D5" s="149"/>
      <c r="E5" s="149"/>
      <c r="F5" s="151"/>
    </row>
    <row r="6" spans="1:6">
      <c r="A6" s="152" t="s">
        <v>52</v>
      </c>
      <c r="B6" s="165">
        <v>46.4</v>
      </c>
      <c r="C6" s="165">
        <v>47</v>
      </c>
      <c r="D6" s="165">
        <v>47.6</v>
      </c>
      <c r="E6" s="165">
        <v>48.1</v>
      </c>
      <c r="F6" s="166">
        <f>+AVERAGE(B6:E6)</f>
        <v>47.274999999999999</v>
      </c>
    </row>
    <row r="7" spans="1:6">
      <c r="A7" s="152" t="s">
        <v>53</v>
      </c>
      <c r="B7" s="153"/>
      <c r="C7" s="154">
        <v>1.2931034482758674E-2</v>
      </c>
      <c r="D7" s="154">
        <v>1.276595744680864E-2</v>
      </c>
      <c r="E7" s="154">
        <v>1.0504201680672232E-2</v>
      </c>
      <c r="F7" s="155">
        <f>+AVERAGE(C7:E7)</f>
        <v>1.2067064536746516E-2</v>
      </c>
    </row>
    <row r="8" spans="1:6">
      <c r="A8" s="156" t="s">
        <v>482</v>
      </c>
      <c r="B8" s="157"/>
      <c r="C8" s="158"/>
      <c r="D8" s="157"/>
      <c r="E8" s="157"/>
      <c r="F8" s="159"/>
    </row>
    <row r="9" spans="1:6">
      <c r="A9" s="152" t="s">
        <v>11</v>
      </c>
      <c r="B9" s="153">
        <v>46.974227359685287</v>
      </c>
      <c r="C9" s="153">
        <v>47.665789049486861</v>
      </c>
      <c r="D9" s="153">
        <v>48.570685893985328</v>
      </c>
      <c r="E9" s="153">
        <v>49.630282302475223</v>
      </c>
      <c r="F9" s="160">
        <v>48.210246151408171</v>
      </c>
    </row>
    <row r="10" spans="1:6">
      <c r="A10" s="152" t="s">
        <v>12</v>
      </c>
      <c r="B10" s="153">
        <v>46.019622480537492</v>
      </c>
      <c r="C10" s="153">
        <v>47.048554588829639</v>
      </c>
      <c r="D10" s="153">
        <v>47.902857989041905</v>
      </c>
      <c r="E10" s="153">
        <v>49.479784135686138</v>
      </c>
      <c r="F10" s="160">
        <v>47.612704798523794</v>
      </c>
    </row>
    <row r="11" spans="1:6">
      <c r="A11" s="152" t="s">
        <v>13</v>
      </c>
      <c r="B11" s="153">
        <v>38.64</v>
      </c>
      <c r="C11" s="153">
        <v>38.688945086705203</v>
      </c>
      <c r="D11" s="153">
        <v>37.030400672457276</v>
      </c>
      <c r="E11" s="153">
        <v>35.126349892008633</v>
      </c>
      <c r="F11" s="160">
        <v>37.371423912792778</v>
      </c>
    </row>
    <row r="12" spans="1:6">
      <c r="A12" s="156" t="s">
        <v>483</v>
      </c>
      <c r="B12" s="157"/>
      <c r="C12" s="158"/>
      <c r="D12" s="157"/>
      <c r="E12" s="157"/>
      <c r="F12" s="161"/>
    </row>
    <row r="13" spans="1:6">
      <c r="A13" s="152" t="s">
        <v>3</v>
      </c>
      <c r="B13" s="153">
        <v>46.674690269881083</v>
      </c>
      <c r="C13" s="153">
        <v>47.478359328938204</v>
      </c>
      <c r="D13" s="153">
        <v>48.271476604090779</v>
      </c>
      <c r="E13" s="153">
        <v>49.833321983110871</v>
      </c>
      <c r="F13" s="160">
        <v>48.064462046505227</v>
      </c>
    </row>
    <row r="14" spans="1:6">
      <c r="A14" s="152" t="s">
        <v>4</v>
      </c>
      <c r="B14" s="153">
        <v>46.528454731109598</v>
      </c>
      <c r="C14" s="153">
        <v>47.186682956627983</v>
      </c>
      <c r="D14" s="153">
        <v>48.311924796213518</v>
      </c>
      <c r="E14" s="153">
        <v>48.367447595561032</v>
      </c>
      <c r="F14" s="160">
        <v>47.598627519878036</v>
      </c>
    </row>
    <row r="15" spans="1:6">
      <c r="A15" s="162" t="s">
        <v>5</v>
      </c>
      <c r="B15" s="163">
        <v>36.412646198830409</v>
      </c>
      <c r="C15" s="163">
        <v>36.329313543599262</v>
      </c>
      <c r="D15" s="163">
        <v>34.343306069737409</v>
      </c>
      <c r="E15" s="163">
        <v>32.566210710128054</v>
      </c>
      <c r="F15" s="164">
        <v>34.912869130573782</v>
      </c>
    </row>
    <row r="16" spans="1:6">
      <c r="A16" s="24" t="s">
        <v>18</v>
      </c>
    </row>
  </sheetData>
  <mergeCells count="1">
    <mergeCell ref="A2:F2"/>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13.xml><?xml version="1.0" encoding="utf-8"?>
<worksheet xmlns="http://schemas.openxmlformats.org/spreadsheetml/2006/main" xmlns:r="http://schemas.openxmlformats.org/officeDocument/2006/relationships">
  <sheetPr codeName="Folha16"/>
  <dimension ref="A2:F16"/>
  <sheetViews>
    <sheetView showGridLines="0" workbookViewId="0">
      <selection activeCell="F7" sqref="F7"/>
    </sheetView>
  </sheetViews>
  <sheetFormatPr defaultRowHeight="15"/>
  <cols>
    <col min="1" max="1" width="40.140625" style="33" bestFit="1" customWidth="1"/>
    <col min="2" max="6" width="10.7109375" style="33" customWidth="1"/>
    <col min="7" max="16384" width="9.140625" style="33"/>
  </cols>
  <sheetData>
    <row r="2" spans="1:6" ht="31.5" customHeight="1">
      <c r="A2" s="597" t="s">
        <v>510</v>
      </c>
      <c r="B2" s="597"/>
      <c r="C2" s="597"/>
      <c r="D2" s="597"/>
      <c r="E2" s="597"/>
      <c r="F2" s="597"/>
    </row>
    <row r="4" spans="1:6">
      <c r="A4" s="108"/>
      <c r="B4" s="109">
        <v>2014</v>
      </c>
      <c r="C4" s="110">
        <v>2015</v>
      </c>
      <c r="D4" s="110">
        <v>2016</v>
      </c>
      <c r="E4" s="111">
        <v>2017</v>
      </c>
      <c r="F4" s="112" t="s">
        <v>12</v>
      </c>
    </row>
    <row r="5" spans="1:6">
      <c r="A5" s="148" t="s">
        <v>484</v>
      </c>
      <c r="B5" s="149"/>
      <c r="C5" s="150"/>
      <c r="D5" s="149"/>
      <c r="E5" s="149"/>
      <c r="F5" s="151"/>
    </row>
    <row r="6" spans="1:6">
      <c r="A6" s="152" t="s">
        <v>52</v>
      </c>
      <c r="B6" s="176">
        <v>20.5</v>
      </c>
      <c r="C6" s="176">
        <v>21.2</v>
      </c>
      <c r="D6" s="176">
        <v>21.7</v>
      </c>
      <c r="E6" s="176">
        <v>22</v>
      </c>
      <c r="F6" s="177">
        <v>21.35</v>
      </c>
    </row>
    <row r="7" spans="1:6">
      <c r="A7" s="152" t="s">
        <v>53</v>
      </c>
      <c r="B7" s="167"/>
      <c r="C7" s="169">
        <v>3.4146341463414664E-2</v>
      </c>
      <c r="D7" s="169">
        <v>2.3584905660377409E-2</v>
      </c>
      <c r="E7" s="169">
        <v>1.3824884792626779E-2</v>
      </c>
      <c r="F7" s="170">
        <v>2.3852043972139619E-2</v>
      </c>
    </row>
    <row r="8" spans="1:6">
      <c r="A8" s="156" t="s">
        <v>482</v>
      </c>
      <c r="B8" s="171"/>
      <c r="C8" s="172"/>
      <c r="D8" s="171"/>
      <c r="E8" s="171"/>
      <c r="F8" s="173"/>
    </row>
    <row r="9" spans="1:6">
      <c r="A9" s="152" t="s">
        <v>11</v>
      </c>
      <c r="B9" s="167">
        <v>21.8</v>
      </c>
      <c r="C9" s="167">
        <v>22.5</v>
      </c>
      <c r="D9" s="167">
        <v>23.3</v>
      </c>
      <c r="E9" s="167">
        <v>24</v>
      </c>
      <c r="F9" s="168">
        <v>22.9</v>
      </c>
    </row>
    <row r="10" spans="1:6">
      <c r="A10" s="152" t="s">
        <v>12</v>
      </c>
      <c r="B10" s="167">
        <v>18.100000000000001</v>
      </c>
      <c r="C10" s="167">
        <v>18.100000000000001</v>
      </c>
      <c r="D10" s="167">
        <v>20.9</v>
      </c>
      <c r="E10" s="167">
        <v>21.3</v>
      </c>
      <c r="F10" s="168">
        <v>19.600000000000001</v>
      </c>
    </row>
    <row r="11" spans="1:6">
      <c r="A11" s="152" t="s">
        <v>13</v>
      </c>
      <c r="B11" s="167">
        <v>9.3000000000000007</v>
      </c>
      <c r="C11" s="167">
        <v>9.5</v>
      </c>
      <c r="D11" s="167">
        <v>8</v>
      </c>
      <c r="E11" s="167">
        <v>6.1</v>
      </c>
      <c r="F11" s="168">
        <v>8.2249999999999996</v>
      </c>
    </row>
    <row r="12" spans="1:6">
      <c r="A12" s="156" t="s">
        <v>483</v>
      </c>
      <c r="B12" s="171"/>
      <c r="C12" s="172"/>
      <c r="D12" s="171"/>
      <c r="E12" s="171"/>
      <c r="F12" s="173"/>
    </row>
    <row r="13" spans="1:6">
      <c r="A13" s="152" t="s">
        <v>3</v>
      </c>
      <c r="B13" s="167">
        <v>21</v>
      </c>
      <c r="C13" s="167">
        <v>21.9</v>
      </c>
      <c r="D13" s="167">
        <v>22.9</v>
      </c>
      <c r="E13" s="167">
        <v>23.8</v>
      </c>
      <c r="F13" s="168">
        <v>22.4</v>
      </c>
    </row>
    <row r="14" spans="1:6">
      <c r="A14" s="152" t="s">
        <v>4</v>
      </c>
      <c r="B14" s="167">
        <v>20.3</v>
      </c>
      <c r="C14" s="167">
        <v>20.8</v>
      </c>
      <c r="D14" s="167">
        <v>21.6</v>
      </c>
      <c r="E14" s="167">
        <v>22</v>
      </c>
      <c r="F14" s="168">
        <v>21.175000000000001</v>
      </c>
    </row>
    <row r="15" spans="1:6">
      <c r="A15" s="162" t="s">
        <v>5</v>
      </c>
      <c r="B15" s="174">
        <v>6.1</v>
      </c>
      <c r="C15" s="174">
        <v>5.8</v>
      </c>
      <c r="D15" s="174">
        <v>8</v>
      </c>
      <c r="E15" s="174">
        <v>3.3</v>
      </c>
      <c r="F15" s="175">
        <v>5.8</v>
      </c>
    </row>
    <row r="16" spans="1:6">
      <c r="A16" s="24" t="s">
        <v>18</v>
      </c>
    </row>
  </sheetData>
  <mergeCells count="1">
    <mergeCell ref="A2:F2"/>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sheetPr codeName="Folha10">
    <pageSetUpPr fitToPage="1"/>
  </sheetPr>
  <dimension ref="A2:N10"/>
  <sheetViews>
    <sheetView showGridLines="0" workbookViewId="0">
      <selection activeCell="E5" sqref="E5"/>
    </sheetView>
  </sheetViews>
  <sheetFormatPr defaultRowHeight="15"/>
  <cols>
    <col min="1" max="1" width="31" style="33" customWidth="1"/>
    <col min="2" max="4" width="10.7109375" style="33" customWidth="1"/>
    <col min="5" max="16384" width="9.140625" style="33"/>
  </cols>
  <sheetData>
    <row r="2" spans="1:14" ht="31.5" customHeight="1">
      <c r="A2" s="597" t="s">
        <v>511</v>
      </c>
      <c r="B2" s="597"/>
      <c r="C2" s="597"/>
      <c r="D2" s="597"/>
      <c r="E2" s="597"/>
      <c r="F2" s="45"/>
      <c r="G2" s="45"/>
      <c r="H2" s="45"/>
      <c r="I2" s="45"/>
      <c r="J2" s="45"/>
      <c r="K2" s="45"/>
      <c r="L2" s="45"/>
      <c r="M2" s="45"/>
      <c r="N2" s="45"/>
    </row>
    <row r="4" spans="1:14">
      <c r="A4" s="108"/>
      <c r="B4" s="109" t="s">
        <v>54</v>
      </c>
      <c r="C4" s="110" t="s">
        <v>55</v>
      </c>
      <c r="D4" s="110" t="s">
        <v>6</v>
      </c>
      <c r="E4" s="112" t="s">
        <v>85</v>
      </c>
    </row>
    <row r="5" spans="1:14">
      <c r="A5" s="189" t="s">
        <v>86</v>
      </c>
      <c r="B5" s="190">
        <v>21602</v>
      </c>
      <c r="C5" s="190">
        <v>20587</v>
      </c>
      <c r="D5" s="190">
        <v>42189</v>
      </c>
      <c r="E5" s="191">
        <v>0.93799999999999994</v>
      </c>
    </row>
    <row r="6" spans="1:14">
      <c r="A6" s="192" t="s">
        <v>87</v>
      </c>
      <c r="B6" s="193">
        <v>35</v>
      </c>
      <c r="C6" s="193">
        <v>206</v>
      </c>
      <c r="D6" s="193">
        <v>241</v>
      </c>
      <c r="E6" s="191">
        <v>5.0000000000000001E-3</v>
      </c>
    </row>
    <row r="7" spans="1:14">
      <c r="A7" s="192" t="s">
        <v>88</v>
      </c>
      <c r="B7" s="193">
        <v>1070</v>
      </c>
      <c r="C7" s="193">
        <v>1351</v>
      </c>
      <c r="D7" s="193">
        <v>2421</v>
      </c>
      <c r="E7" s="191">
        <v>5.3999999999999999E-2</v>
      </c>
    </row>
    <row r="8" spans="1:14">
      <c r="A8" s="192" t="s">
        <v>89</v>
      </c>
      <c r="B8" s="194">
        <v>53</v>
      </c>
      <c r="C8" s="194">
        <v>65</v>
      </c>
      <c r="D8" s="194">
        <v>118</v>
      </c>
      <c r="E8" s="195">
        <v>3.0000000000000001E-3</v>
      </c>
    </row>
    <row r="9" spans="1:14">
      <c r="A9" s="196" t="s">
        <v>6</v>
      </c>
      <c r="B9" s="197">
        <v>22760</v>
      </c>
      <c r="C9" s="197">
        <v>22209</v>
      </c>
      <c r="D9" s="197">
        <v>44969</v>
      </c>
      <c r="E9" s="198">
        <v>1</v>
      </c>
    </row>
    <row r="10" spans="1:14">
      <c r="A10" s="24" t="s">
        <v>18</v>
      </c>
    </row>
  </sheetData>
  <mergeCells count="1">
    <mergeCell ref="A2:E2"/>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sheetPr>
    <pageSetUpPr fitToPage="1"/>
  </sheetPr>
  <dimension ref="A2:O35"/>
  <sheetViews>
    <sheetView showGridLines="0" workbookViewId="0">
      <selection activeCell="B21" sqref="B21"/>
    </sheetView>
  </sheetViews>
  <sheetFormatPr defaultRowHeight="15"/>
  <cols>
    <col min="1" max="1" width="31" style="33" customWidth="1"/>
    <col min="2" max="5" width="10.7109375" style="33" customWidth="1"/>
    <col min="6" max="16384" width="9.140625" style="33"/>
  </cols>
  <sheetData>
    <row r="2" spans="1:15">
      <c r="A2" s="597" t="s">
        <v>512</v>
      </c>
      <c r="B2" s="597"/>
      <c r="C2" s="597"/>
      <c r="D2" s="597"/>
      <c r="E2" s="597"/>
      <c r="F2" s="597"/>
      <c r="G2" s="597"/>
      <c r="H2" s="597"/>
      <c r="I2" s="597"/>
      <c r="J2" s="597"/>
      <c r="K2" s="597"/>
      <c r="L2" s="597"/>
      <c r="M2" s="597"/>
      <c r="N2" s="597"/>
      <c r="O2" s="597"/>
    </row>
    <row r="4" spans="1:15">
      <c r="A4" s="199"/>
      <c r="B4" s="605" t="s">
        <v>6</v>
      </c>
      <c r="C4" s="606"/>
      <c r="D4" s="605" t="s">
        <v>11</v>
      </c>
      <c r="E4" s="606"/>
      <c r="F4" s="605" t="s">
        <v>12</v>
      </c>
      <c r="G4" s="606"/>
      <c r="H4" s="605" t="s">
        <v>13</v>
      </c>
      <c r="I4" s="606"/>
      <c r="J4" s="605" t="s">
        <v>3</v>
      </c>
      <c r="K4" s="606"/>
      <c r="L4" s="605" t="s">
        <v>4</v>
      </c>
      <c r="M4" s="606"/>
      <c r="N4" s="607" t="s">
        <v>5</v>
      </c>
      <c r="O4" s="608"/>
    </row>
    <row r="5" spans="1:15">
      <c r="A5" s="200" t="s">
        <v>78</v>
      </c>
      <c r="B5" s="201"/>
      <c r="C5" s="202"/>
      <c r="D5" s="201"/>
      <c r="E5" s="203"/>
      <c r="F5" s="201"/>
      <c r="G5" s="203"/>
      <c r="H5" s="201"/>
      <c r="I5" s="202"/>
      <c r="J5" s="201"/>
      <c r="K5" s="203"/>
      <c r="L5" s="201"/>
      <c r="M5" s="203"/>
      <c r="N5" s="201"/>
      <c r="O5" s="204"/>
    </row>
    <row r="6" spans="1:15">
      <c r="A6" s="205" t="s">
        <v>6</v>
      </c>
      <c r="B6" s="206">
        <v>44969</v>
      </c>
      <c r="C6" s="207"/>
      <c r="D6" s="206">
        <v>34502</v>
      </c>
      <c r="E6" s="207"/>
      <c r="F6" s="206">
        <v>5837</v>
      </c>
      <c r="G6" s="207"/>
      <c r="H6" s="206">
        <v>4630</v>
      </c>
      <c r="I6" s="207"/>
      <c r="J6" s="206">
        <v>29368</v>
      </c>
      <c r="K6" s="207"/>
      <c r="L6" s="206">
        <v>12165</v>
      </c>
      <c r="M6" s="207"/>
      <c r="N6" s="206">
        <v>3436</v>
      </c>
      <c r="O6" s="208"/>
    </row>
    <row r="7" spans="1:15">
      <c r="A7" s="200" t="s">
        <v>79</v>
      </c>
      <c r="B7" s="201"/>
      <c r="C7" s="203"/>
      <c r="D7" s="201"/>
      <c r="E7" s="203"/>
      <c r="F7" s="201"/>
      <c r="G7" s="203"/>
      <c r="H7" s="201"/>
      <c r="I7" s="203"/>
      <c r="J7" s="201"/>
      <c r="K7" s="203"/>
      <c r="L7" s="201"/>
      <c r="M7" s="203"/>
      <c r="N7" s="201"/>
      <c r="O7" s="204"/>
    </row>
    <row r="8" spans="1:15">
      <c r="A8" s="205" t="s">
        <v>54</v>
      </c>
      <c r="B8" s="206">
        <v>22760</v>
      </c>
      <c r="C8" s="207">
        <v>0.50612644266049944</v>
      </c>
      <c r="D8" s="206">
        <v>17273</v>
      </c>
      <c r="E8" s="207">
        <v>0.50063764419453949</v>
      </c>
      <c r="F8" s="206">
        <v>3116</v>
      </c>
      <c r="G8" s="207">
        <v>0.53383587459311288</v>
      </c>
      <c r="H8" s="206">
        <v>2371</v>
      </c>
      <c r="I8" s="207">
        <v>0.51209503239740817</v>
      </c>
      <c r="J8" s="206">
        <v>14933</v>
      </c>
      <c r="K8" s="207">
        <v>0.5084786161808772</v>
      </c>
      <c r="L8" s="206">
        <v>6174</v>
      </c>
      <c r="M8" s="207">
        <v>0.50752157829839706</v>
      </c>
      <c r="N8" s="206">
        <v>1653</v>
      </c>
      <c r="O8" s="208">
        <v>0.48108265424912688</v>
      </c>
    </row>
    <row r="9" spans="1:15">
      <c r="A9" s="205" t="s">
        <v>55</v>
      </c>
      <c r="B9" s="206">
        <v>22209</v>
      </c>
      <c r="C9" s="207">
        <v>0.49387355733950056</v>
      </c>
      <c r="D9" s="206">
        <v>17229</v>
      </c>
      <c r="E9" s="207">
        <v>0.49936235580546057</v>
      </c>
      <c r="F9" s="206">
        <v>2721</v>
      </c>
      <c r="G9" s="207">
        <v>0.46616412540688712</v>
      </c>
      <c r="H9" s="206">
        <v>2259</v>
      </c>
      <c r="I9" s="207">
        <v>0.48790496760259178</v>
      </c>
      <c r="J9" s="206">
        <v>14435</v>
      </c>
      <c r="K9" s="207">
        <v>0.49152138381912286</v>
      </c>
      <c r="L9" s="206">
        <v>5991</v>
      </c>
      <c r="M9" s="207">
        <v>0.49247842170160294</v>
      </c>
      <c r="N9" s="206">
        <v>1783</v>
      </c>
      <c r="O9" s="208">
        <v>0.51891734575087312</v>
      </c>
    </row>
    <row r="10" spans="1:15">
      <c r="A10" s="200" t="s">
        <v>80</v>
      </c>
      <c r="B10" s="209"/>
      <c r="C10" s="210"/>
      <c r="D10" s="209"/>
      <c r="E10" s="210"/>
      <c r="F10" s="209"/>
      <c r="G10" s="210"/>
      <c r="H10" s="209"/>
      <c r="I10" s="210"/>
      <c r="J10" s="209"/>
      <c r="K10" s="210"/>
      <c r="L10" s="209"/>
      <c r="M10" s="210"/>
      <c r="N10" s="209"/>
      <c r="O10" s="211"/>
    </row>
    <row r="11" spans="1:15">
      <c r="A11" s="205" t="s">
        <v>58</v>
      </c>
      <c r="B11" s="206">
        <v>2675</v>
      </c>
      <c r="C11" s="207">
        <v>6.0485423291600879E-2</v>
      </c>
      <c r="D11" s="206">
        <v>705</v>
      </c>
      <c r="E11" s="207">
        <v>2.0433598052286825E-2</v>
      </c>
      <c r="F11" s="206">
        <v>255</v>
      </c>
      <c r="G11" s="207">
        <v>4.3686825424019186E-2</v>
      </c>
      <c r="H11" s="206">
        <v>1715</v>
      </c>
      <c r="I11" s="207">
        <v>0.37041036717062636</v>
      </c>
      <c r="J11" s="206">
        <v>927</v>
      </c>
      <c r="K11" s="207">
        <v>3.1E-2</v>
      </c>
      <c r="L11" s="206">
        <v>224</v>
      </c>
      <c r="M11" s="207">
        <v>1.9413481298808058E-2</v>
      </c>
      <c r="N11" s="206">
        <v>1524</v>
      </c>
      <c r="O11" s="208">
        <v>0.44353899883585562</v>
      </c>
    </row>
    <row r="12" spans="1:15">
      <c r="A12" s="205" t="s">
        <v>59</v>
      </c>
      <c r="B12" s="206">
        <v>21058</v>
      </c>
      <c r="C12" s="207">
        <v>0.46827814716804911</v>
      </c>
      <c r="D12" s="206">
        <v>16198</v>
      </c>
      <c r="E12" s="207">
        <v>0.47048003014318013</v>
      </c>
      <c r="F12" s="206">
        <v>2572</v>
      </c>
      <c r="G12" s="207">
        <v>0.44063731368853865</v>
      </c>
      <c r="H12" s="206">
        <v>2288</v>
      </c>
      <c r="I12" s="207">
        <v>0.49416846652267821</v>
      </c>
      <c r="J12" s="206">
        <v>13060</v>
      </c>
      <c r="K12" s="207">
        <v>0.44470171615363663</v>
      </c>
      <c r="L12" s="206">
        <v>6359</v>
      </c>
      <c r="M12" s="207">
        <v>0.52272914097821621</v>
      </c>
      <c r="N12" s="206">
        <v>1639</v>
      </c>
      <c r="O12" s="208">
        <v>0.47700814901047728</v>
      </c>
    </row>
    <row r="13" spans="1:15">
      <c r="A13" s="205" t="s">
        <v>60</v>
      </c>
      <c r="B13" s="206">
        <v>21236</v>
      </c>
      <c r="C13" s="207">
        <v>0.47223642954035</v>
      </c>
      <c r="D13" s="206">
        <v>17599</v>
      </c>
      <c r="E13" s="207">
        <v>0.51008637180453309</v>
      </c>
      <c r="F13" s="206">
        <v>3010</v>
      </c>
      <c r="G13" s="207">
        <v>0.51467586088744222</v>
      </c>
      <c r="H13" s="206">
        <v>627</v>
      </c>
      <c r="I13" s="207">
        <v>0.13642116630669546</v>
      </c>
      <c r="J13" s="206">
        <v>15381</v>
      </c>
      <c r="K13" s="207">
        <v>0.52373331517297739</v>
      </c>
      <c r="L13" s="206">
        <v>5582</v>
      </c>
      <c r="M13" s="207">
        <v>0.45885737772297575</v>
      </c>
      <c r="N13" s="206">
        <v>273</v>
      </c>
      <c r="O13" s="208">
        <v>7.9452852153667056E-2</v>
      </c>
    </row>
    <row r="14" spans="1:15">
      <c r="A14" s="200" t="s">
        <v>81</v>
      </c>
      <c r="B14" s="209"/>
      <c r="C14" s="210"/>
      <c r="D14" s="209"/>
      <c r="E14" s="210"/>
      <c r="F14" s="209"/>
      <c r="G14" s="210"/>
      <c r="H14" s="209"/>
      <c r="I14" s="210"/>
      <c r="J14" s="209"/>
      <c r="K14" s="210"/>
      <c r="L14" s="209"/>
      <c r="M14" s="210"/>
      <c r="N14" s="209"/>
      <c r="O14" s="211"/>
    </row>
    <row r="15" spans="1:15">
      <c r="A15" s="205" t="s">
        <v>62</v>
      </c>
      <c r="B15" s="206">
        <v>2674</v>
      </c>
      <c r="C15" s="207">
        <v>5.9463185750183459E-2</v>
      </c>
      <c r="D15" s="206">
        <v>271</v>
      </c>
      <c r="E15" s="207">
        <v>7.8546171236450069E-3</v>
      </c>
      <c r="F15" s="206">
        <v>143</v>
      </c>
      <c r="G15" s="207">
        <v>2.4498886414253896E-2</v>
      </c>
      <c r="H15" s="206">
        <v>2260</v>
      </c>
      <c r="I15" s="207">
        <v>0.48812095032397407</v>
      </c>
      <c r="J15" s="206">
        <v>447</v>
      </c>
      <c r="K15" s="207">
        <v>1.5220648324707164E-2</v>
      </c>
      <c r="L15" s="206">
        <v>106</v>
      </c>
      <c r="M15" s="207">
        <v>8.7135224003288114E-3</v>
      </c>
      <c r="N15" s="206">
        <v>2121</v>
      </c>
      <c r="O15" s="208">
        <v>0.61728754365541327</v>
      </c>
    </row>
    <row r="16" spans="1:15">
      <c r="A16" s="205" t="s">
        <v>63</v>
      </c>
      <c r="B16" s="206">
        <v>2523</v>
      </c>
      <c r="C16" s="207">
        <v>5.6105316996152906E-2</v>
      </c>
      <c r="D16" s="206">
        <v>862</v>
      </c>
      <c r="E16" s="207">
        <v>2.4984058895136513E-2</v>
      </c>
      <c r="F16" s="206">
        <v>599</v>
      </c>
      <c r="G16" s="207">
        <v>0.10262120952544115</v>
      </c>
      <c r="H16" s="206">
        <v>1062</v>
      </c>
      <c r="I16" s="207">
        <v>0.23037365010799135</v>
      </c>
      <c r="J16" s="206">
        <v>1481</v>
      </c>
      <c r="K16" s="207">
        <v>5.0429038409152818E-2</v>
      </c>
      <c r="L16" s="206">
        <v>312</v>
      </c>
      <c r="M16" s="207">
        <v>2.564734895191122E-2</v>
      </c>
      <c r="N16" s="206">
        <v>730</v>
      </c>
      <c r="O16" s="208">
        <v>0.21245634458672877</v>
      </c>
    </row>
    <row r="17" spans="1:15">
      <c r="A17" s="212" t="s">
        <v>64</v>
      </c>
      <c r="B17" s="206">
        <v>6905</v>
      </c>
      <c r="C17" s="207">
        <v>0.15355022348729125</v>
      </c>
      <c r="D17" s="206">
        <v>5353</v>
      </c>
      <c r="E17" s="207">
        <v>0.15515042606225726</v>
      </c>
      <c r="F17" s="206">
        <v>1010</v>
      </c>
      <c r="G17" s="207">
        <v>0.17303409285591914</v>
      </c>
      <c r="H17" s="206">
        <v>542</v>
      </c>
      <c r="I17" s="207">
        <v>0.11706263498920086</v>
      </c>
      <c r="J17" s="206">
        <v>4253</v>
      </c>
      <c r="K17" s="207">
        <v>0.14481748842277309</v>
      </c>
      <c r="L17" s="206">
        <v>2268</v>
      </c>
      <c r="M17" s="207">
        <v>0.18643649815043156</v>
      </c>
      <c r="N17" s="206">
        <v>384</v>
      </c>
      <c r="O17" s="208">
        <v>0.11175785797438882</v>
      </c>
    </row>
    <row r="18" spans="1:15">
      <c r="A18" s="212" t="s">
        <v>65</v>
      </c>
      <c r="B18" s="206">
        <v>6510</v>
      </c>
      <c r="C18" s="207">
        <v>0.14476639462741001</v>
      </c>
      <c r="D18" s="206">
        <v>5496</v>
      </c>
      <c r="E18" s="207">
        <v>0.15929511332676366</v>
      </c>
      <c r="F18" s="206">
        <v>772</v>
      </c>
      <c r="G18" s="207">
        <v>0.1322597224601679</v>
      </c>
      <c r="H18" s="206">
        <v>242</v>
      </c>
      <c r="I18" s="207">
        <v>5.2267818574514041E-2</v>
      </c>
      <c r="J18" s="206">
        <v>3724</v>
      </c>
      <c r="K18" s="207">
        <v>0.12680468537183329</v>
      </c>
      <c r="L18" s="206">
        <v>2715</v>
      </c>
      <c r="M18" s="207">
        <v>0.22418125770653513</v>
      </c>
      <c r="N18" s="206">
        <v>71</v>
      </c>
      <c r="O18" s="208">
        <v>2.0663562281722933E-2</v>
      </c>
    </row>
    <row r="19" spans="1:15">
      <c r="A19" s="212" t="s">
        <v>66</v>
      </c>
      <c r="B19" s="206">
        <v>26357</v>
      </c>
      <c r="C19" s="207">
        <v>0.58611487913896243</v>
      </c>
      <c r="D19" s="206">
        <v>22520</v>
      </c>
      <c r="E19" s="207">
        <v>0.65271578459219759</v>
      </c>
      <c r="F19" s="206">
        <v>3313</v>
      </c>
      <c r="G19" s="207">
        <v>0.5675860887442179</v>
      </c>
      <c r="H19" s="206">
        <v>524</v>
      </c>
      <c r="I19" s="207">
        <v>0.11317494600431965</v>
      </c>
      <c r="J19" s="206">
        <v>19463</v>
      </c>
      <c r="K19" s="207">
        <v>0.66272813947153364</v>
      </c>
      <c r="L19" s="206">
        <v>6764</v>
      </c>
      <c r="M19" s="207">
        <v>0.55602137279079322</v>
      </c>
      <c r="N19" s="206">
        <v>130</v>
      </c>
      <c r="O19" s="208">
        <v>3.7834691501746218E-2</v>
      </c>
    </row>
    <row r="20" spans="1:15">
      <c r="A20" s="200" t="s">
        <v>82</v>
      </c>
      <c r="B20" s="209"/>
      <c r="C20" s="210"/>
      <c r="D20" s="209"/>
      <c r="E20" s="210"/>
      <c r="F20" s="209"/>
      <c r="G20" s="210"/>
      <c r="H20" s="209"/>
      <c r="I20" s="210"/>
      <c r="J20" s="209"/>
      <c r="K20" s="210"/>
      <c r="L20" s="209"/>
      <c r="M20" s="210"/>
      <c r="N20" s="209"/>
      <c r="O20" s="211"/>
    </row>
    <row r="21" spans="1:15">
      <c r="A21" s="212" t="s">
        <v>68</v>
      </c>
      <c r="B21" s="206">
        <v>44193</v>
      </c>
      <c r="C21" s="213">
        <v>0.98274366786008138</v>
      </c>
      <c r="D21" s="206">
        <v>34226</v>
      </c>
      <c r="E21" s="213">
        <v>0.99200046374123241</v>
      </c>
      <c r="F21" s="214">
        <v>5555</v>
      </c>
      <c r="G21" s="213">
        <v>0.95168751070755531</v>
      </c>
      <c r="H21" s="206">
        <v>4412</v>
      </c>
      <c r="I21" s="213">
        <v>0.95291576673866085</v>
      </c>
      <c r="J21" s="206">
        <v>28698</v>
      </c>
      <c r="K21" s="213">
        <v>0.97718605284663584</v>
      </c>
      <c r="L21" s="206">
        <v>12109</v>
      </c>
      <c r="M21" s="213">
        <v>0.99539662967529796</v>
      </c>
      <c r="N21" s="214">
        <v>3386</v>
      </c>
      <c r="O21" s="215">
        <v>0.98544819557625141</v>
      </c>
    </row>
    <row r="22" spans="1:15">
      <c r="A22" s="212" t="s">
        <v>69</v>
      </c>
      <c r="B22" s="206">
        <v>776</v>
      </c>
      <c r="C22" s="213">
        <v>1.7256332139918611E-2</v>
      </c>
      <c r="D22" s="206">
        <v>276</v>
      </c>
      <c r="E22" s="213">
        <v>7.9995362587676078E-3</v>
      </c>
      <c r="F22" s="214">
        <v>282</v>
      </c>
      <c r="G22" s="213">
        <v>4.8312489292444749E-2</v>
      </c>
      <c r="H22" s="206">
        <v>218</v>
      </c>
      <c r="I22" s="213">
        <v>4.7084233261339092E-2</v>
      </c>
      <c r="J22" s="206">
        <v>670</v>
      </c>
      <c r="K22" s="213">
        <v>2.2813947153364204E-2</v>
      </c>
      <c r="L22" s="206">
        <v>56</v>
      </c>
      <c r="M22" s="213">
        <v>4.6033703247020143E-3</v>
      </c>
      <c r="N22" s="214">
        <v>50</v>
      </c>
      <c r="O22" s="215">
        <v>1.4551804423748545E-2</v>
      </c>
    </row>
    <row r="23" spans="1:15">
      <c r="A23" s="200" t="s">
        <v>83</v>
      </c>
      <c r="B23" s="209"/>
      <c r="C23" s="210"/>
      <c r="D23" s="209"/>
      <c r="E23" s="210"/>
      <c r="F23" s="209"/>
      <c r="G23" s="210"/>
      <c r="H23" s="209"/>
      <c r="I23" s="210"/>
      <c r="J23" s="209"/>
      <c r="K23" s="210"/>
      <c r="L23" s="209"/>
      <c r="M23" s="210"/>
      <c r="N23" s="209"/>
      <c r="O23" s="211"/>
    </row>
    <row r="24" spans="1:15">
      <c r="A24" s="212" t="s">
        <v>71</v>
      </c>
      <c r="B24" s="206">
        <v>2197</v>
      </c>
      <c r="C24" s="207">
        <v>4.8855878494073697E-2</v>
      </c>
      <c r="D24" s="206">
        <v>1783</v>
      </c>
      <c r="E24" s="207">
        <v>5.1678163584719723E-2</v>
      </c>
      <c r="F24" s="206">
        <v>365</v>
      </c>
      <c r="G24" s="207">
        <v>6.1532122665752961E-2</v>
      </c>
      <c r="H24" s="206">
        <v>49</v>
      </c>
      <c r="I24" s="207">
        <v>1.0583153347732181E-2</v>
      </c>
      <c r="J24" s="206">
        <v>1691</v>
      </c>
      <c r="K24" s="207">
        <v>5.7579678561699807E-2</v>
      </c>
      <c r="L24" s="206">
        <v>498</v>
      </c>
      <c r="M24" s="207">
        <v>4.0937114673242909E-2</v>
      </c>
      <c r="N24" s="206">
        <v>8</v>
      </c>
      <c r="O24" s="208">
        <v>2.3282887077997671E-3</v>
      </c>
    </row>
    <row r="25" spans="1:15">
      <c r="A25" s="205" t="s">
        <v>72</v>
      </c>
      <c r="B25" s="206">
        <v>15517</v>
      </c>
      <c r="C25" s="207">
        <v>0.34505993017411996</v>
      </c>
      <c r="D25" s="206">
        <v>12033</v>
      </c>
      <c r="E25" s="207">
        <v>0.34876239058605296</v>
      </c>
      <c r="F25" s="206">
        <v>2665</v>
      </c>
      <c r="G25" s="207">
        <v>0.45657015590200445</v>
      </c>
      <c r="H25" s="206">
        <v>819</v>
      </c>
      <c r="I25" s="207">
        <v>0.17688984881209502</v>
      </c>
      <c r="J25" s="206">
        <v>10711</v>
      </c>
      <c r="K25" s="207">
        <v>0.36471669844728954</v>
      </c>
      <c r="L25" s="206">
        <v>4230</v>
      </c>
      <c r="M25" s="207">
        <v>0.34771886559802712</v>
      </c>
      <c r="N25" s="206">
        <v>576</v>
      </c>
      <c r="O25" s="208">
        <v>0.16763678696158324</v>
      </c>
    </row>
    <row r="26" spans="1:15">
      <c r="A26" s="205" t="s">
        <v>73</v>
      </c>
      <c r="B26" s="206">
        <v>27255</v>
      </c>
      <c r="C26" s="207">
        <v>0.60608419133180635</v>
      </c>
      <c r="D26" s="206">
        <v>20686</v>
      </c>
      <c r="E26" s="207">
        <v>0.59855944582922727</v>
      </c>
      <c r="F26" s="206">
        <v>2807</v>
      </c>
      <c r="G26" s="207">
        <v>0.48089772143224258</v>
      </c>
      <c r="H26" s="206">
        <v>3762</v>
      </c>
      <c r="I26" s="207">
        <v>0.81152699784017279</v>
      </c>
      <c r="J26" s="206">
        <v>16966</v>
      </c>
      <c r="K26" s="207">
        <v>0.57770362299101063</v>
      </c>
      <c r="L26" s="206">
        <v>7437</v>
      </c>
      <c r="M26" s="207">
        <v>0.61134401972872998</v>
      </c>
      <c r="N26" s="206">
        <v>2852</v>
      </c>
      <c r="O26" s="208">
        <v>0.83003492433061699</v>
      </c>
    </row>
    <row r="27" spans="1:15">
      <c r="A27" s="200" t="s">
        <v>84</v>
      </c>
      <c r="B27" s="209"/>
      <c r="C27" s="210"/>
      <c r="D27" s="209"/>
      <c r="E27" s="210"/>
      <c r="F27" s="209"/>
      <c r="G27" s="210"/>
      <c r="H27" s="209"/>
      <c r="I27" s="210"/>
      <c r="J27" s="209"/>
      <c r="K27" s="210"/>
      <c r="L27" s="209"/>
      <c r="M27" s="210"/>
      <c r="N27" s="209"/>
      <c r="O27" s="211"/>
    </row>
    <row r="28" spans="1:15">
      <c r="A28" s="212" t="s">
        <v>41</v>
      </c>
      <c r="B28" s="206">
        <v>12631</v>
      </c>
      <c r="C28" s="213">
        <v>0.28088238564344326</v>
      </c>
      <c r="D28" s="206">
        <v>10323</v>
      </c>
      <c r="E28" s="213">
        <v>0.29920004637412323</v>
      </c>
      <c r="F28" s="214">
        <v>1411</v>
      </c>
      <c r="G28" s="213">
        <v>0.2417337673462395</v>
      </c>
      <c r="H28" s="206">
        <v>897</v>
      </c>
      <c r="I28" s="213">
        <v>0.19373650107991361</v>
      </c>
      <c r="J28" s="206">
        <v>8267</v>
      </c>
      <c r="K28" s="213">
        <v>0.28149686733859985</v>
      </c>
      <c r="L28" s="206">
        <v>3794</v>
      </c>
      <c r="M28" s="213">
        <v>0.31187833949856147</v>
      </c>
      <c r="N28" s="214">
        <v>570</v>
      </c>
      <c r="O28" s="215">
        <v>0.16589057043073341</v>
      </c>
    </row>
    <row r="29" spans="1:15">
      <c r="A29" s="212" t="s">
        <v>42</v>
      </c>
      <c r="B29" s="206">
        <v>21350</v>
      </c>
      <c r="C29" s="213">
        <v>0.47477150926193601</v>
      </c>
      <c r="D29" s="206">
        <v>16219</v>
      </c>
      <c r="E29" s="213">
        <v>0.47008869051069502</v>
      </c>
      <c r="F29" s="214">
        <v>1637</v>
      </c>
      <c r="G29" s="213">
        <v>0.2804522871338016</v>
      </c>
      <c r="H29" s="206">
        <v>3494</v>
      </c>
      <c r="I29" s="213">
        <v>0.75464362850971922</v>
      </c>
      <c r="J29" s="206">
        <v>11437</v>
      </c>
      <c r="K29" s="213">
        <v>0.38943748297466629</v>
      </c>
      <c r="L29" s="206">
        <v>7150</v>
      </c>
      <c r="M29" s="213">
        <v>0.58775174681463216</v>
      </c>
      <c r="N29" s="214">
        <v>2763</v>
      </c>
      <c r="O29" s="215">
        <v>0.80413271245634454</v>
      </c>
    </row>
    <row r="30" spans="1:15">
      <c r="A30" s="212" t="s">
        <v>43</v>
      </c>
      <c r="B30" s="206">
        <v>10586</v>
      </c>
      <c r="C30" s="213">
        <v>0.23540661344481753</v>
      </c>
      <c r="D30" s="206">
        <v>7742</v>
      </c>
      <c r="E30" s="213">
        <v>0.22539278882383629</v>
      </c>
      <c r="F30" s="214">
        <v>2625</v>
      </c>
      <c r="G30" s="213">
        <v>0.44971732054137398</v>
      </c>
      <c r="H30" s="206">
        <v>219</v>
      </c>
      <c r="I30" s="213">
        <v>4.7300215982721383E-2</v>
      </c>
      <c r="J30" s="206">
        <v>9313</v>
      </c>
      <c r="K30" s="213">
        <v>0.31711386543176245</v>
      </c>
      <c r="L30" s="206">
        <v>1170</v>
      </c>
      <c r="M30" s="213">
        <v>9.6177558569667074E-2</v>
      </c>
      <c r="N30" s="214">
        <v>103</v>
      </c>
      <c r="O30" s="215">
        <v>2.9976717112922002E-2</v>
      </c>
    </row>
    <row r="31" spans="1:15">
      <c r="A31" s="212" t="s">
        <v>44</v>
      </c>
      <c r="B31" s="206">
        <v>402</v>
      </c>
      <c r="C31" s="213">
        <v>8.9394916498031982E-3</v>
      </c>
      <c r="D31" s="206">
        <v>218</v>
      </c>
      <c r="E31" s="213">
        <v>6.3184742913454288E-3</v>
      </c>
      <c r="F31" s="214">
        <v>164</v>
      </c>
      <c r="G31" s="213">
        <v>2.8096624978584891E-2</v>
      </c>
      <c r="H31" s="206">
        <v>20</v>
      </c>
      <c r="I31" s="213">
        <v>4.3196544276457886E-3</v>
      </c>
      <c r="J31" s="206">
        <v>351</v>
      </c>
      <c r="K31" s="213">
        <v>1.1951784254971398E-2</v>
      </c>
      <c r="L31" s="206">
        <v>51</v>
      </c>
      <c r="M31" s="213">
        <v>4.1923551171393339E-3</v>
      </c>
      <c r="N31" s="214">
        <v>0</v>
      </c>
      <c r="O31" s="215">
        <v>0</v>
      </c>
    </row>
    <row r="32" spans="1:15">
      <c r="A32" s="200" t="s">
        <v>450</v>
      </c>
      <c r="B32" s="209"/>
      <c r="C32" s="210"/>
      <c r="D32" s="209"/>
      <c r="E32" s="210"/>
      <c r="F32" s="209"/>
      <c r="G32" s="210"/>
      <c r="H32" s="209"/>
      <c r="I32" s="210"/>
      <c r="J32" s="209"/>
      <c r="K32" s="210"/>
      <c r="L32" s="209"/>
      <c r="M32" s="210"/>
      <c r="N32" s="209"/>
      <c r="O32" s="211"/>
    </row>
    <row r="33" spans="1:15">
      <c r="A33" s="212" t="s">
        <v>76</v>
      </c>
      <c r="B33" s="206">
        <v>27612</v>
      </c>
      <c r="C33" s="207">
        <v>0.61402299361782564</v>
      </c>
      <c r="D33" s="206">
        <v>22930</v>
      </c>
      <c r="E33" s="207">
        <v>0.66459915367225086</v>
      </c>
      <c r="F33" s="206">
        <v>3989</v>
      </c>
      <c r="G33" s="207">
        <v>0.68339900633887274</v>
      </c>
      <c r="H33" s="206">
        <v>693</v>
      </c>
      <c r="I33" s="207">
        <v>0.14967602591792656</v>
      </c>
      <c r="J33" s="206">
        <v>19790</v>
      </c>
      <c r="K33" s="207">
        <v>0.67386270770907108</v>
      </c>
      <c r="L33" s="206">
        <v>7609</v>
      </c>
      <c r="M33" s="207">
        <v>0.62548294286888617</v>
      </c>
      <c r="N33" s="206">
        <v>213</v>
      </c>
      <c r="O33" s="208">
        <v>6.1990686845168799E-2</v>
      </c>
    </row>
    <row r="34" spans="1:15">
      <c r="A34" s="216" t="s">
        <v>77</v>
      </c>
      <c r="B34" s="217">
        <v>17357</v>
      </c>
      <c r="C34" s="218">
        <v>0.38597700638217436</v>
      </c>
      <c r="D34" s="217">
        <v>11572</v>
      </c>
      <c r="E34" s="218">
        <v>0.33540084632774914</v>
      </c>
      <c r="F34" s="217">
        <v>1848</v>
      </c>
      <c r="G34" s="218">
        <v>0.31660099366112732</v>
      </c>
      <c r="H34" s="217">
        <v>3937</v>
      </c>
      <c r="I34" s="218">
        <v>0.85032397408207339</v>
      </c>
      <c r="J34" s="217">
        <v>9578</v>
      </c>
      <c r="K34" s="218">
        <v>0.32613729229092892</v>
      </c>
      <c r="L34" s="217">
        <v>4556</v>
      </c>
      <c r="M34" s="218">
        <v>0.37451705713111383</v>
      </c>
      <c r="N34" s="217">
        <v>3223</v>
      </c>
      <c r="O34" s="219">
        <v>0.93800931315483116</v>
      </c>
    </row>
    <row r="35" spans="1:15">
      <c r="A35" s="24" t="s">
        <v>18</v>
      </c>
    </row>
  </sheetData>
  <mergeCells count="8">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9" orientation="landscape" verticalDpi="0" r:id="rId1"/>
</worksheet>
</file>

<file path=xl/worksheets/sheet16.xml><?xml version="1.0" encoding="utf-8"?>
<worksheet xmlns="http://schemas.openxmlformats.org/spreadsheetml/2006/main" xmlns:r="http://schemas.openxmlformats.org/officeDocument/2006/relationships">
  <sheetPr>
    <pageSetUpPr fitToPage="1"/>
  </sheetPr>
  <dimension ref="A2:K35"/>
  <sheetViews>
    <sheetView showGridLines="0" tabSelected="1" workbookViewId="0">
      <selection activeCell="E21" sqref="E21"/>
    </sheetView>
  </sheetViews>
  <sheetFormatPr defaultRowHeight="15"/>
  <cols>
    <col min="1" max="1" width="31" style="33" customWidth="1"/>
    <col min="2" max="5" width="10.7109375" style="33" customWidth="1"/>
    <col min="6" max="16384" width="9.140625" style="33"/>
  </cols>
  <sheetData>
    <row r="2" spans="1:9">
      <c r="A2" s="597" t="s">
        <v>513</v>
      </c>
      <c r="B2" s="597"/>
      <c r="C2" s="597"/>
      <c r="D2" s="597"/>
      <c r="E2" s="597"/>
      <c r="F2" s="597"/>
      <c r="G2" s="597"/>
      <c r="H2" s="597"/>
      <c r="I2" s="597"/>
    </row>
    <row r="4" spans="1:9">
      <c r="A4" s="199"/>
      <c r="B4" s="609">
        <v>2014</v>
      </c>
      <c r="C4" s="610"/>
      <c r="D4" s="609">
        <v>2015</v>
      </c>
      <c r="E4" s="610"/>
      <c r="F4" s="609">
        <v>2016</v>
      </c>
      <c r="G4" s="610"/>
      <c r="H4" s="611">
        <v>2017</v>
      </c>
      <c r="I4" s="612"/>
    </row>
    <row r="5" spans="1:9">
      <c r="A5" s="200" t="s">
        <v>78</v>
      </c>
      <c r="B5" s="220"/>
      <c r="C5" s="221"/>
      <c r="D5" s="220"/>
      <c r="E5" s="221"/>
      <c r="F5" s="220"/>
      <c r="G5" s="221"/>
      <c r="H5" s="220"/>
      <c r="I5" s="222"/>
    </row>
    <row r="6" spans="1:9">
      <c r="A6" s="205" t="s">
        <v>6</v>
      </c>
      <c r="B6" s="223">
        <v>48990</v>
      </c>
      <c r="C6" s="224"/>
      <c r="D6" s="223">
        <v>47116</v>
      </c>
      <c r="E6" s="224"/>
      <c r="F6" s="223">
        <v>45619</v>
      </c>
      <c r="G6" s="224"/>
      <c r="H6" s="223">
        <v>44969</v>
      </c>
      <c r="I6" s="225"/>
    </row>
    <row r="7" spans="1:9">
      <c r="A7" s="200" t="s">
        <v>56</v>
      </c>
      <c r="B7" s="226"/>
      <c r="C7" s="221"/>
      <c r="D7" s="226"/>
      <c r="E7" s="221"/>
      <c r="F7" s="226"/>
      <c r="G7" s="221"/>
      <c r="H7" s="226"/>
      <c r="I7" s="222"/>
    </row>
    <row r="8" spans="1:9">
      <c r="A8" s="205" t="s">
        <v>54</v>
      </c>
      <c r="B8" s="223">
        <v>25722</v>
      </c>
      <c r="C8" s="224">
        <v>0.52504592774035519</v>
      </c>
      <c r="D8" s="223">
        <v>24381</v>
      </c>
      <c r="E8" s="224">
        <v>0.51746752695474996</v>
      </c>
      <c r="F8" s="223">
        <v>23262</v>
      </c>
      <c r="G8" s="224">
        <v>0.50991911265043077</v>
      </c>
      <c r="H8" s="223">
        <v>22760</v>
      </c>
      <c r="I8" s="225">
        <v>0.50612644266049944</v>
      </c>
    </row>
    <row r="9" spans="1:9">
      <c r="A9" s="205" t="s">
        <v>55</v>
      </c>
      <c r="B9" s="223">
        <v>23268</v>
      </c>
      <c r="C9" s="224">
        <v>0.47495407225964481</v>
      </c>
      <c r="D9" s="223">
        <v>22735</v>
      </c>
      <c r="E9" s="224">
        <v>0.48253247304525004</v>
      </c>
      <c r="F9" s="223">
        <v>22357</v>
      </c>
      <c r="G9" s="224">
        <v>0.49008088734956928</v>
      </c>
      <c r="H9" s="223">
        <v>22209</v>
      </c>
      <c r="I9" s="225">
        <v>0.49387355733950056</v>
      </c>
    </row>
    <row r="10" spans="1:9">
      <c r="A10" s="200" t="s">
        <v>57</v>
      </c>
      <c r="B10" s="226"/>
      <c r="C10" s="221"/>
      <c r="D10" s="226"/>
      <c r="E10" s="221"/>
      <c r="F10" s="226"/>
      <c r="G10" s="221"/>
      <c r="H10" s="226"/>
      <c r="I10" s="222"/>
    </row>
    <row r="11" spans="1:9">
      <c r="A11" s="205" t="s">
        <v>90</v>
      </c>
      <c r="B11" s="223">
        <v>2417</v>
      </c>
      <c r="C11" s="224">
        <v>4.9336599305980812E-2</v>
      </c>
      <c r="D11" s="223">
        <v>2076</v>
      </c>
      <c r="E11" s="224">
        <v>4.4061465319636645E-2</v>
      </c>
      <c r="F11" s="223">
        <v>2158</v>
      </c>
      <c r="G11" s="224">
        <v>4.7304851048905062E-2</v>
      </c>
      <c r="H11" s="223">
        <v>2675</v>
      </c>
      <c r="I11" s="225">
        <v>6.0485423291600879E-2</v>
      </c>
    </row>
    <row r="12" spans="1:9">
      <c r="A12" s="205" t="s">
        <v>59</v>
      </c>
      <c r="B12" s="223">
        <v>25802</v>
      </c>
      <c r="C12" s="224">
        <v>0.52667891406409473</v>
      </c>
      <c r="D12" s="223">
        <v>24115</v>
      </c>
      <c r="E12" s="224">
        <v>0.51182188640801429</v>
      </c>
      <c r="F12" s="223">
        <v>22750</v>
      </c>
      <c r="G12" s="224">
        <v>0.49869571888905939</v>
      </c>
      <c r="H12" s="223">
        <v>21058</v>
      </c>
      <c r="I12" s="227">
        <v>0.46827814716804911</v>
      </c>
    </row>
    <row r="13" spans="1:9">
      <c r="A13" s="205" t="s">
        <v>60</v>
      </c>
      <c r="B13" s="223">
        <v>20771</v>
      </c>
      <c r="C13" s="228">
        <v>0.4239844866299245</v>
      </c>
      <c r="D13" s="223">
        <v>20925</v>
      </c>
      <c r="E13" s="224">
        <v>0.44411664827234909</v>
      </c>
      <c r="F13" s="223">
        <v>20711</v>
      </c>
      <c r="G13" s="224">
        <v>0.45399943006203558</v>
      </c>
      <c r="H13" s="223">
        <v>21236</v>
      </c>
      <c r="I13" s="225">
        <v>0.47223642954035</v>
      </c>
    </row>
    <row r="14" spans="1:9">
      <c r="A14" s="200" t="s">
        <v>61</v>
      </c>
      <c r="B14" s="226"/>
      <c r="C14" s="221"/>
      <c r="D14" s="226"/>
      <c r="E14" s="221"/>
      <c r="F14" s="226"/>
      <c r="G14" s="221"/>
      <c r="H14" s="226"/>
      <c r="I14" s="222"/>
    </row>
    <row r="15" spans="1:9">
      <c r="A15" s="205" t="s">
        <v>62</v>
      </c>
      <c r="B15" s="223">
        <v>776</v>
      </c>
      <c r="C15" s="224">
        <v>1.4839967340273524E-2</v>
      </c>
      <c r="D15" s="223">
        <v>994</v>
      </c>
      <c r="E15" s="224">
        <v>2.1096867306222938E-2</v>
      </c>
      <c r="F15" s="223">
        <v>1499</v>
      </c>
      <c r="G15" s="224">
        <v>3.2859115719327474E-2</v>
      </c>
      <c r="H15" s="223">
        <v>2674</v>
      </c>
      <c r="I15" s="225">
        <v>5.9463185750183459E-2</v>
      </c>
    </row>
    <row r="16" spans="1:9">
      <c r="A16" s="205" t="s">
        <v>63</v>
      </c>
      <c r="B16" s="223">
        <v>3877</v>
      </c>
      <c r="C16" s="224">
        <v>7.9138599714227389E-2</v>
      </c>
      <c r="D16" s="223">
        <v>3438</v>
      </c>
      <c r="E16" s="224">
        <v>7.2968842855930041E-2</v>
      </c>
      <c r="F16" s="223">
        <v>2752</v>
      </c>
      <c r="G16" s="224">
        <v>6.0325741467371054E-2</v>
      </c>
      <c r="H16" s="223">
        <v>2523</v>
      </c>
      <c r="I16" s="225">
        <v>5.6105316996152906E-2</v>
      </c>
    </row>
    <row r="17" spans="1:11">
      <c r="A17" s="212" t="s">
        <v>64</v>
      </c>
      <c r="B17" s="223">
        <v>9986</v>
      </c>
      <c r="C17" s="224">
        <v>0.20383751786078791</v>
      </c>
      <c r="D17" s="223">
        <v>9431</v>
      </c>
      <c r="E17" s="228">
        <v>0.20016554885813737</v>
      </c>
      <c r="F17" s="223">
        <v>8197</v>
      </c>
      <c r="G17" s="224">
        <v>0.17968390363664263</v>
      </c>
      <c r="H17" s="223">
        <v>6905</v>
      </c>
      <c r="I17" s="225">
        <v>0.15355022348729125</v>
      </c>
    </row>
    <row r="18" spans="1:11">
      <c r="A18" s="212" t="s">
        <v>65</v>
      </c>
      <c r="B18" s="223">
        <v>9285</v>
      </c>
      <c r="C18" s="224">
        <v>0.18952847519902022</v>
      </c>
      <c r="D18" s="223">
        <v>7350</v>
      </c>
      <c r="E18" s="224">
        <v>0.15599796247559217</v>
      </c>
      <c r="F18" s="223">
        <v>6943</v>
      </c>
      <c r="G18" s="224">
        <v>0.15219535719765886</v>
      </c>
      <c r="H18" s="223">
        <v>6510</v>
      </c>
      <c r="I18" s="225">
        <v>0.14476639462741001</v>
      </c>
    </row>
    <row r="19" spans="1:11">
      <c r="A19" s="212" t="s">
        <v>66</v>
      </c>
      <c r="B19" s="223">
        <v>25066</v>
      </c>
      <c r="C19" s="228">
        <v>0.51165543988569095</v>
      </c>
      <c r="D19" s="223">
        <v>25903</v>
      </c>
      <c r="E19" s="224">
        <v>0.54977077850411749</v>
      </c>
      <c r="F19" s="223">
        <v>26228</v>
      </c>
      <c r="G19" s="228">
        <v>0.57493588197900003</v>
      </c>
      <c r="H19" s="223">
        <v>26357</v>
      </c>
      <c r="I19" s="225">
        <v>0.58611487913896243</v>
      </c>
    </row>
    <row r="20" spans="1:11">
      <c r="A20" s="200" t="s">
        <v>67</v>
      </c>
      <c r="B20" s="226"/>
      <c r="C20" s="221"/>
      <c r="D20" s="226"/>
      <c r="E20" s="221"/>
      <c r="F20" s="226"/>
      <c r="G20" s="221"/>
      <c r="H20" s="226"/>
      <c r="I20" s="222"/>
    </row>
    <row r="21" spans="1:11">
      <c r="A21" s="212" t="s">
        <v>68</v>
      </c>
      <c r="B21" s="223">
        <v>47986</v>
      </c>
      <c r="C21" s="228">
        <v>0.97950602163706879</v>
      </c>
      <c r="D21" s="229">
        <v>46144</v>
      </c>
      <c r="E21" s="228">
        <v>0.97899999999999998</v>
      </c>
      <c r="F21" s="229">
        <v>44846</v>
      </c>
      <c r="G21" s="228">
        <v>0.98305530590324208</v>
      </c>
      <c r="H21" s="229">
        <v>44193</v>
      </c>
      <c r="I21" s="227">
        <v>0.98274366786008138</v>
      </c>
      <c r="K21" s="630"/>
    </row>
    <row r="22" spans="1:11">
      <c r="A22" s="212" t="s">
        <v>69</v>
      </c>
      <c r="B22" s="223">
        <v>1004</v>
      </c>
      <c r="C22" s="228">
        <v>2.0493978362931209E-2</v>
      </c>
      <c r="D22" s="229">
        <v>972</v>
      </c>
      <c r="E22" s="228">
        <v>2.1000000000000001E-2</v>
      </c>
      <c r="F22" s="229">
        <v>773</v>
      </c>
      <c r="G22" s="228">
        <v>1.6944694096757931E-2</v>
      </c>
      <c r="H22" s="229">
        <v>776</v>
      </c>
      <c r="I22" s="227">
        <v>1.7256332139918611E-2</v>
      </c>
    </row>
    <row r="23" spans="1:11">
      <c r="A23" s="200" t="s">
        <v>70</v>
      </c>
      <c r="B23" s="226"/>
      <c r="C23" s="221"/>
      <c r="D23" s="226"/>
      <c r="E23" s="221"/>
      <c r="F23" s="226"/>
      <c r="G23" s="221"/>
      <c r="H23" s="226"/>
      <c r="I23" s="222"/>
    </row>
    <row r="24" spans="1:11">
      <c r="A24" s="212" t="s">
        <v>71</v>
      </c>
      <c r="B24" s="223">
        <v>3082</v>
      </c>
      <c r="C24" s="224">
        <v>6.2910798122065723E-2</v>
      </c>
      <c r="D24" s="223">
        <v>2775</v>
      </c>
      <c r="E24" s="224">
        <v>5.8897189914254182E-2</v>
      </c>
      <c r="F24" s="223">
        <v>2529</v>
      </c>
      <c r="G24" s="224">
        <v>5.5437427387711263E-2</v>
      </c>
      <c r="H24" s="223">
        <v>2197</v>
      </c>
      <c r="I24" s="227">
        <v>4.8855878494073697E-2</v>
      </c>
    </row>
    <row r="25" spans="1:11">
      <c r="A25" s="205" t="s">
        <v>72</v>
      </c>
      <c r="B25" s="223">
        <v>18900</v>
      </c>
      <c r="C25" s="228">
        <v>0.38579301898346602</v>
      </c>
      <c r="D25" s="223">
        <v>17824</v>
      </c>
      <c r="E25" s="224">
        <v>0.37830036505645642</v>
      </c>
      <c r="F25" s="223">
        <v>16244</v>
      </c>
      <c r="G25" s="224">
        <v>0.35607970363225849</v>
      </c>
      <c r="H25" s="223">
        <v>15517</v>
      </c>
      <c r="I25" s="225">
        <v>0.34505993017411996</v>
      </c>
    </row>
    <row r="26" spans="1:11">
      <c r="A26" s="205" t="s">
        <v>73</v>
      </c>
      <c r="B26" s="223">
        <v>27008</v>
      </c>
      <c r="C26" s="224">
        <v>0.55129618289446825</v>
      </c>
      <c r="D26" s="223">
        <v>26517</v>
      </c>
      <c r="E26" s="224">
        <v>0.56280244502928944</v>
      </c>
      <c r="F26" s="223">
        <v>26846</v>
      </c>
      <c r="G26" s="224">
        <v>0.58948286898003022</v>
      </c>
      <c r="H26" s="223">
        <v>27255</v>
      </c>
      <c r="I26" s="225">
        <v>0.60608419133180635</v>
      </c>
    </row>
    <row r="27" spans="1:11">
      <c r="A27" s="200" t="s">
        <v>74</v>
      </c>
      <c r="B27" s="226"/>
      <c r="C27" s="221"/>
      <c r="D27" s="226"/>
      <c r="E27" s="221"/>
      <c r="F27" s="226"/>
      <c r="G27" s="221"/>
      <c r="H27" s="226"/>
      <c r="I27" s="222"/>
    </row>
    <row r="28" spans="1:11">
      <c r="A28" s="212" t="s">
        <v>41</v>
      </c>
      <c r="B28" s="223">
        <v>12183</v>
      </c>
      <c r="C28" s="228">
        <v>0.24868340477648498</v>
      </c>
      <c r="D28" s="229">
        <v>11621</v>
      </c>
      <c r="E28" s="228">
        <v>0.24664657441208931</v>
      </c>
      <c r="F28" s="229">
        <v>11695</v>
      </c>
      <c r="G28" s="228">
        <v>0.25636248054538679</v>
      </c>
      <c r="H28" s="229">
        <v>12631</v>
      </c>
      <c r="I28" s="227">
        <v>0.28088238564344326</v>
      </c>
    </row>
    <row r="29" spans="1:11">
      <c r="A29" s="212" t="s">
        <v>42</v>
      </c>
      <c r="B29" s="223">
        <v>21241</v>
      </c>
      <c r="C29" s="228">
        <v>0.43257828128189424</v>
      </c>
      <c r="D29" s="229">
        <v>20981</v>
      </c>
      <c r="E29" s="228">
        <v>0.44530520417692504</v>
      </c>
      <c r="F29" s="229">
        <v>22407</v>
      </c>
      <c r="G29" s="228">
        <v>0.49117692189657819</v>
      </c>
      <c r="H29" s="229">
        <v>21350</v>
      </c>
      <c r="I29" s="227">
        <v>0.47477150926193601</v>
      </c>
    </row>
    <row r="30" spans="1:11">
      <c r="A30" s="212" t="s">
        <v>43</v>
      </c>
      <c r="B30" s="223">
        <v>15040</v>
      </c>
      <c r="C30" s="228">
        <v>0.30700142886303328</v>
      </c>
      <c r="D30" s="229">
        <v>14006</v>
      </c>
      <c r="E30" s="228">
        <v>0.29726632141947534</v>
      </c>
      <c r="F30" s="229">
        <v>11086</v>
      </c>
      <c r="G30" s="228">
        <v>0.24301277976281813</v>
      </c>
      <c r="H30" s="229">
        <v>10586</v>
      </c>
      <c r="I30" s="227">
        <v>0.23540661344481753</v>
      </c>
    </row>
    <row r="31" spans="1:11">
      <c r="A31" s="212" t="s">
        <v>44</v>
      </c>
      <c r="B31" s="223">
        <v>526</v>
      </c>
      <c r="C31" s="228">
        <v>1.0736885078587466E-2</v>
      </c>
      <c r="D31" s="229">
        <v>508</v>
      </c>
      <c r="E31" s="228">
        <v>1.0781899991510314E-2</v>
      </c>
      <c r="F31" s="229">
        <v>431</v>
      </c>
      <c r="G31" s="228">
        <v>1.0447817795216904E-2</v>
      </c>
      <c r="H31" s="229">
        <v>402</v>
      </c>
      <c r="I31" s="227">
        <v>8.9394916498031982E-3</v>
      </c>
    </row>
    <row r="32" spans="1:11">
      <c r="A32" s="200" t="s">
        <v>75</v>
      </c>
      <c r="B32" s="226"/>
      <c r="C32" s="221"/>
      <c r="D32" s="226"/>
      <c r="E32" s="221"/>
      <c r="F32" s="226"/>
      <c r="G32" s="221"/>
      <c r="H32" s="226"/>
      <c r="I32" s="222"/>
    </row>
    <row r="33" spans="1:9">
      <c r="A33" s="212" t="s">
        <v>76</v>
      </c>
      <c r="B33" s="223">
        <v>31449</v>
      </c>
      <c r="C33" s="224">
        <v>0.64194733619105937</v>
      </c>
      <c r="D33" s="223">
        <v>30834</v>
      </c>
      <c r="E33" s="224">
        <v>0.65442737074454538</v>
      </c>
      <c r="F33" s="223">
        <v>29428</v>
      </c>
      <c r="G33" s="224">
        <v>0.64508209298757102</v>
      </c>
      <c r="H33" s="223">
        <v>27612</v>
      </c>
      <c r="I33" s="225">
        <v>0.61402299361782564</v>
      </c>
    </row>
    <row r="34" spans="1:9">
      <c r="A34" s="216" t="s">
        <v>77</v>
      </c>
      <c r="B34" s="230">
        <v>17541</v>
      </c>
      <c r="C34" s="231">
        <v>0.35805266380894057</v>
      </c>
      <c r="D34" s="230">
        <v>16282</v>
      </c>
      <c r="E34" s="231">
        <v>0.34557262925545462</v>
      </c>
      <c r="F34" s="230">
        <v>16191</v>
      </c>
      <c r="G34" s="231">
        <v>0.35491790701242903</v>
      </c>
      <c r="H34" s="230">
        <v>17357</v>
      </c>
      <c r="I34" s="232">
        <v>0.38597700638217436</v>
      </c>
    </row>
    <row r="35" spans="1:9">
      <c r="A35" s="24" t="s">
        <v>18</v>
      </c>
    </row>
  </sheetData>
  <mergeCells count="5">
    <mergeCell ref="B4:C4"/>
    <mergeCell ref="D4:E4"/>
    <mergeCell ref="F4:G4"/>
    <mergeCell ref="H4:I4"/>
    <mergeCell ref="A2:I2"/>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scale="95" orientation="landscape" verticalDpi="0" r:id="rId1"/>
</worksheet>
</file>

<file path=xl/worksheets/sheet17.xml><?xml version="1.0" encoding="utf-8"?>
<worksheet xmlns="http://schemas.openxmlformats.org/spreadsheetml/2006/main" xmlns:r="http://schemas.openxmlformats.org/officeDocument/2006/relationships">
  <sheetPr>
    <pageSetUpPr fitToPage="1"/>
  </sheetPr>
  <dimension ref="A2:I23"/>
  <sheetViews>
    <sheetView showGridLines="0" workbookViewId="0">
      <selection activeCell="A17" sqref="A17"/>
    </sheetView>
  </sheetViews>
  <sheetFormatPr defaultRowHeight="15"/>
  <cols>
    <col min="1" max="1" width="41.85546875" style="33" customWidth="1"/>
    <col min="2" max="5" width="10.7109375" style="33" customWidth="1"/>
    <col min="6" max="16384" width="9.140625" style="33"/>
  </cols>
  <sheetData>
    <row r="2" spans="1:9">
      <c r="A2" s="597" t="s">
        <v>514</v>
      </c>
      <c r="B2" s="597"/>
      <c r="C2" s="597"/>
      <c r="D2" s="597"/>
      <c r="E2" s="597"/>
      <c r="F2" s="597"/>
      <c r="G2" s="45"/>
      <c r="H2" s="45"/>
      <c r="I2" s="45"/>
    </row>
    <row r="4" spans="1:9">
      <c r="A4" s="233"/>
      <c r="B4" s="234">
        <v>2014</v>
      </c>
      <c r="C4" s="234">
        <v>2015</v>
      </c>
      <c r="D4" s="234">
        <v>2016</v>
      </c>
      <c r="E4" s="234">
        <v>2017</v>
      </c>
      <c r="F4" s="235" t="s">
        <v>12</v>
      </c>
    </row>
    <row r="5" spans="1:9">
      <c r="A5" s="236" t="s">
        <v>91</v>
      </c>
      <c r="B5" s="237"/>
      <c r="C5" s="238"/>
      <c r="D5" s="238"/>
      <c r="E5" s="238"/>
      <c r="F5" s="239"/>
    </row>
    <row r="6" spans="1:9">
      <c r="A6" s="240" t="s">
        <v>6</v>
      </c>
      <c r="B6" s="241">
        <v>42276</v>
      </c>
      <c r="C6" s="242">
        <v>42850</v>
      </c>
      <c r="D6" s="242">
        <v>42440</v>
      </c>
      <c r="E6" s="242">
        <v>43414</v>
      </c>
      <c r="F6" s="243" t="s">
        <v>0</v>
      </c>
    </row>
    <row r="7" spans="1:9" ht="32.25">
      <c r="A7" s="244" t="s">
        <v>108</v>
      </c>
      <c r="B7" s="245">
        <v>0.86737792367665167</v>
      </c>
      <c r="C7" s="246">
        <v>0.91376295474900837</v>
      </c>
      <c r="D7" s="246">
        <v>0.93436956473877719</v>
      </c>
      <c r="E7" s="246">
        <v>0.96951696107550411</v>
      </c>
      <c r="F7" s="243" t="s">
        <v>0</v>
      </c>
    </row>
    <row r="8" spans="1:9">
      <c r="A8" s="240" t="s">
        <v>609</v>
      </c>
      <c r="B8" s="245" t="s">
        <v>0</v>
      </c>
      <c r="C8" s="246">
        <v>1.3577443466742389E-2</v>
      </c>
      <c r="D8" s="246">
        <v>-9.5682613768961478E-3</v>
      </c>
      <c r="E8" s="246">
        <v>2.2950047125353423E-2</v>
      </c>
      <c r="F8" s="247">
        <v>8.9864097383998889E-3</v>
      </c>
    </row>
    <row r="9" spans="1:9" ht="30.75" customHeight="1">
      <c r="A9" s="248" t="s">
        <v>92</v>
      </c>
      <c r="B9" s="249"/>
      <c r="C9" s="249"/>
      <c r="D9" s="249"/>
      <c r="E9" s="249"/>
      <c r="F9" s="250"/>
    </row>
    <row r="10" spans="1:9">
      <c r="A10" s="240" t="s">
        <v>6</v>
      </c>
      <c r="B10" s="241">
        <v>372601</v>
      </c>
      <c r="C10" s="241">
        <v>320122</v>
      </c>
      <c r="D10" s="241">
        <v>390571</v>
      </c>
      <c r="E10" s="241">
        <v>640835</v>
      </c>
      <c r="F10" s="243" t="s">
        <v>0</v>
      </c>
    </row>
    <row r="11" spans="1:9">
      <c r="A11" s="240" t="s">
        <v>609</v>
      </c>
      <c r="B11" s="245" t="s">
        <v>0</v>
      </c>
      <c r="C11" s="245">
        <v>-0.1408450326220273</v>
      </c>
      <c r="D11" s="245">
        <v>0.22006922360849934</v>
      </c>
      <c r="E11" s="245">
        <v>0.6407644192733204</v>
      </c>
      <c r="F11" s="247">
        <v>0.2399962034199308</v>
      </c>
    </row>
    <row r="12" spans="1:9">
      <c r="A12" s="236" t="s">
        <v>93</v>
      </c>
      <c r="B12" s="249"/>
      <c r="C12" s="249"/>
      <c r="D12" s="249"/>
      <c r="E12" s="249"/>
      <c r="F12" s="250"/>
    </row>
    <row r="13" spans="1:9">
      <c r="A13" s="240" t="s">
        <v>6</v>
      </c>
      <c r="B13" s="242">
        <v>1241628.46</v>
      </c>
      <c r="C13" s="242">
        <v>1261819.7276932548</v>
      </c>
      <c r="D13" s="242">
        <v>1308775.94</v>
      </c>
      <c r="E13" s="242">
        <v>2731901</v>
      </c>
      <c r="F13" s="243" t="s">
        <v>0</v>
      </c>
    </row>
    <row r="14" spans="1:9">
      <c r="A14" s="240" t="s">
        <v>609</v>
      </c>
      <c r="B14" s="245" t="s">
        <v>0</v>
      </c>
      <c r="C14" s="245">
        <v>1.6261924032616726E-2</v>
      </c>
      <c r="D14" s="245">
        <v>3.7213090963941653E-2</v>
      </c>
      <c r="E14" s="245">
        <v>1.0873710438167135</v>
      </c>
      <c r="F14" s="247">
        <v>0.38028201960442393</v>
      </c>
    </row>
    <row r="15" spans="1:9">
      <c r="A15" s="248" t="s">
        <v>94</v>
      </c>
      <c r="B15" s="249"/>
      <c r="C15" s="249"/>
      <c r="D15" s="249"/>
      <c r="E15" s="249"/>
      <c r="F15" s="250"/>
    </row>
    <row r="16" spans="1:9">
      <c r="A16" s="240" t="s">
        <v>6</v>
      </c>
      <c r="B16" s="242">
        <v>7729</v>
      </c>
      <c r="C16" s="242">
        <v>10741</v>
      </c>
      <c r="D16" s="242">
        <v>9742</v>
      </c>
      <c r="E16" s="242">
        <v>9339</v>
      </c>
      <c r="F16" s="243" t="s">
        <v>0</v>
      </c>
    </row>
    <row r="17" spans="1:6">
      <c r="A17" s="251" t="s">
        <v>609</v>
      </c>
      <c r="B17" s="252" t="s">
        <v>0</v>
      </c>
      <c r="C17" s="252">
        <v>0.38970112563074144</v>
      </c>
      <c r="D17" s="252">
        <v>-9.3008099804487432E-2</v>
      </c>
      <c r="E17" s="252">
        <v>-4.1367275713405927E-2</v>
      </c>
      <c r="F17" s="253">
        <v>8.5108583370949356E-2</v>
      </c>
    </row>
    <row r="18" spans="1:6" s="24" customFormat="1" ht="11.25">
      <c r="A18" s="24" t="s">
        <v>18</v>
      </c>
    </row>
    <row r="19" spans="1:6" s="24" customFormat="1" ht="11.25"/>
    <row r="20" spans="1:6" s="24" customFormat="1" ht="61.5" customHeight="1">
      <c r="A20" s="591" t="s">
        <v>488</v>
      </c>
      <c r="B20" s="591"/>
      <c r="C20" s="591"/>
      <c r="D20" s="591"/>
      <c r="E20" s="591"/>
      <c r="F20" s="591"/>
    </row>
    <row r="21" spans="1:6">
      <c r="A21" s="55"/>
      <c r="B21" s="55"/>
      <c r="C21" s="55"/>
      <c r="D21" s="55"/>
      <c r="E21" s="55"/>
      <c r="F21" s="55"/>
    </row>
    <row r="22" spans="1:6">
      <c r="A22" s="55"/>
      <c r="B22" s="55"/>
      <c r="C22" s="55"/>
      <c r="D22" s="55"/>
      <c r="E22" s="55"/>
      <c r="F22" s="55"/>
    </row>
    <row r="23" spans="1:6">
      <c r="A23" s="55"/>
      <c r="B23" s="55"/>
      <c r="C23" s="55"/>
      <c r="D23" s="55"/>
      <c r="E23" s="55"/>
      <c r="F23" s="55"/>
    </row>
  </sheetData>
  <mergeCells count="2">
    <mergeCell ref="A2:F2"/>
    <mergeCell ref="A20:F20"/>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2" orientation="portrait" verticalDpi="0" r:id="rId1"/>
</worksheet>
</file>

<file path=xl/worksheets/sheet18.xml><?xml version="1.0" encoding="utf-8"?>
<worksheet xmlns="http://schemas.openxmlformats.org/spreadsheetml/2006/main" xmlns:r="http://schemas.openxmlformats.org/officeDocument/2006/relationships">
  <sheetPr codeName="Folha7">
    <pageSetUpPr fitToPage="1"/>
  </sheetPr>
  <dimension ref="A2:J18"/>
  <sheetViews>
    <sheetView showGridLines="0" workbookViewId="0">
      <selection activeCell="A2" sqref="A2:J2"/>
    </sheetView>
  </sheetViews>
  <sheetFormatPr defaultRowHeight="15"/>
  <cols>
    <col min="1" max="1" width="31" style="33" customWidth="1"/>
    <col min="2" max="10" width="10.7109375" style="33" customWidth="1"/>
    <col min="11" max="16384" width="9.140625" style="33"/>
  </cols>
  <sheetData>
    <row r="2" spans="1:10">
      <c r="A2" s="597" t="s">
        <v>515</v>
      </c>
      <c r="B2" s="597"/>
      <c r="C2" s="597"/>
      <c r="D2" s="597"/>
      <c r="E2" s="597"/>
      <c r="F2" s="597"/>
      <c r="G2" s="597"/>
      <c r="H2" s="597"/>
      <c r="I2" s="597"/>
      <c r="J2" s="597"/>
    </row>
    <row r="4" spans="1:10">
      <c r="A4" s="179"/>
      <c r="B4" s="613">
        <v>2014</v>
      </c>
      <c r="C4" s="613"/>
      <c r="D4" s="614">
        <v>2015</v>
      </c>
      <c r="E4" s="614"/>
      <c r="F4" s="614">
        <v>2016</v>
      </c>
      <c r="G4" s="614"/>
      <c r="H4" s="614">
        <v>2017</v>
      </c>
      <c r="I4" s="614"/>
      <c r="J4" s="180" t="s">
        <v>12</v>
      </c>
    </row>
    <row r="5" spans="1:10" ht="30">
      <c r="A5" s="181" t="s">
        <v>97</v>
      </c>
      <c r="B5" s="82"/>
      <c r="C5" s="83"/>
      <c r="D5" s="84"/>
      <c r="E5" s="83"/>
      <c r="F5" s="82"/>
      <c r="G5" s="82"/>
      <c r="H5" s="82"/>
      <c r="I5" s="82"/>
      <c r="J5" s="182"/>
    </row>
    <row r="6" spans="1:10">
      <c r="A6" s="49" t="s">
        <v>95</v>
      </c>
      <c r="B6" s="87">
        <v>5343</v>
      </c>
      <c r="C6" s="178">
        <f>+B6/SUM($B$6:$B$7)</f>
        <v>0.69129253460991069</v>
      </c>
      <c r="D6" s="87">
        <v>9192</v>
      </c>
      <c r="E6" s="178">
        <v>0.85578623964249134</v>
      </c>
      <c r="F6" s="87">
        <v>8360</v>
      </c>
      <c r="G6" s="178">
        <v>0.85814001231779924</v>
      </c>
      <c r="H6" s="87">
        <v>7834</v>
      </c>
      <c r="I6" s="178">
        <v>0.8388478423814113</v>
      </c>
      <c r="J6" s="183">
        <v>0.81101665723790317</v>
      </c>
    </row>
    <row r="7" spans="1:10">
      <c r="A7" s="49" t="s">
        <v>96</v>
      </c>
      <c r="B7" s="87">
        <v>2386</v>
      </c>
      <c r="C7" s="178">
        <f>+B7/SUM($B$6:$B$7)</f>
        <v>0.30870746539008925</v>
      </c>
      <c r="D7" s="87">
        <v>1549</v>
      </c>
      <c r="E7" s="178">
        <v>0.1442137603575086</v>
      </c>
      <c r="F7" s="87">
        <v>1382</v>
      </c>
      <c r="G7" s="178">
        <v>0.14185998768220079</v>
      </c>
      <c r="H7" s="87">
        <v>1505</v>
      </c>
      <c r="I7" s="178">
        <v>0.16115215761858873</v>
      </c>
      <c r="J7" s="183">
        <v>0.18898334276209683</v>
      </c>
    </row>
    <row r="8" spans="1:10" ht="30">
      <c r="A8" s="181" t="s">
        <v>98</v>
      </c>
      <c r="B8" s="82"/>
      <c r="C8" s="83"/>
      <c r="D8" s="82"/>
      <c r="E8" s="83"/>
      <c r="F8" s="82"/>
      <c r="G8" s="82"/>
      <c r="H8" s="82"/>
      <c r="I8" s="82"/>
      <c r="J8" s="184"/>
    </row>
    <row r="9" spans="1:10">
      <c r="A9" s="49" t="s">
        <v>95</v>
      </c>
      <c r="B9" s="87">
        <v>363528</v>
      </c>
      <c r="C9" s="178">
        <v>0.9756495554225566</v>
      </c>
      <c r="D9" s="87">
        <v>310610</v>
      </c>
      <c r="E9" s="178">
        <v>0.97028632833732142</v>
      </c>
      <c r="F9" s="87">
        <v>378749</v>
      </c>
      <c r="G9" s="178">
        <v>0.96973149568196304</v>
      </c>
      <c r="H9" s="87">
        <v>602863</v>
      </c>
      <c r="I9" s="178">
        <v>0.94074605787761278</v>
      </c>
      <c r="J9" s="183">
        <v>0.96410335932986346</v>
      </c>
    </row>
    <row r="10" spans="1:10">
      <c r="A10" s="49" t="s">
        <v>96</v>
      </c>
      <c r="B10" s="87">
        <v>9073</v>
      </c>
      <c r="C10" s="178">
        <v>2.4350444577443432E-2</v>
      </c>
      <c r="D10" s="87">
        <v>9512</v>
      </c>
      <c r="E10" s="178">
        <v>2.9713671662678603E-2</v>
      </c>
      <c r="F10" s="87">
        <v>11822</v>
      </c>
      <c r="G10" s="178">
        <v>3.0268504318036925E-2</v>
      </c>
      <c r="H10" s="87">
        <v>37972</v>
      </c>
      <c r="I10" s="178">
        <v>5.9253942122387195E-2</v>
      </c>
      <c r="J10" s="183">
        <v>3.5896640670136537E-2</v>
      </c>
    </row>
    <row r="11" spans="1:10" ht="30">
      <c r="A11" s="181" t="s">
        <v>99</v>
      </c>
      <c r="B11" s="82"/>
      <c r="C11" s="99"/>
      <c r="D11" s="82"/>
      <c r="E11" s="99"/>
      <c r="F11" s="82"/>
      <c r="G11" s="99"/>
      <c r="H11" s="82"/>
      <c r="I11" s="99"/>
      <c r="J11" s="184"/>
    </row>
    <row r="12" spans="1:10">
      <c r="A12" s="49" t="s">
        <v>100</v>
      </c>
      <c r="B12" s="178">
        <v>0.70899999999999996</v>
      </c>
      <c r="C12" s="178"/>
      <c r="D12" s="178">
        <v>0.71399999999999997</v>
      </c>
      <c r="E12" s="178"/>
      <c r="F12" s="178">
        <v>0.63200000000000001</v>
      </c>
      <c r="G12" s="178"/>
      <c r="H12" s="178">
        <v>0.61499999999999999</v>
      </c>
      <c r="I12" s="178"/>
      <c r="J12" s="183"/>
    </row>
    <row r="13" spans="1:10" ht="17.25">
      <c r="A13" s="278" t="s">
        <v>110</v>
      </c>
      <c r="B13" s="178">
        <v>2.4E-2</v>
      </c>
      <c r="C13" s="178"/>
      <c r="D13" s="178">
        <v>8.9999999999999993E-3</v>
      </c>
      <c r="E13" s="178"/>
      <c r="F13" s="178">
        <v>0.01</v>
      </c>
      <c r="G13" s="178"/>
      <c r="H13" s="178">
        <v>1.4999999999999999E-2</v>
      </c>
      <c r="I13" s="178"/>
      <c r="J13" s="183"/>
    </row>
    <row r="14" spans="1:10" ht="30">
      <c r="A14" s="254" t="s">
        <v>107</v>
      </c>
      <c r="B14" s="188">
        <v>0.23599999999999999</v>
      </c>
      <c r="C14" s="178"/>
      <c r="D14" s="188">
        <v>0.23300000000000001</v>
      </c>
      <c r="E14" s="178"/>
      <c r="F14" s="188">
        <v>0.309</v>
      </c>
      <c r="G14" s="178"/>
      <c r="H14" s="188">
        <v>0.31900000000000001</v>
      </c>
      <c r="I14" s="178"/>
      <c r="J14" s="183"/>
    </row>
    <row r="15" spans="1:10">
      <c r="A15" s="185" t="s">
        <v>101</v>
      </c>
      <c r="B15" s="186">
        <v>3.1E-2</v>
      </c>
      <c r="C15" s="186"/>
      <c r="D15" s="186">
        <v>4.3999999999999997E-2</v>
      </c>
      <c r="E15" s="186"/>
      <c r="F15" s="186">
        <v>4.9000000000000002E-2</v>
      </c>
      <c r="G15" s="186"/>
      <c r="H15" s="186">
        <v>5.0999999999999997E-2</v>
      </c>
      <c r="I15" s="186"/>
      <c r="J15" s="187"/>
    </row>
    <row r="16" spans="1:10" s="24" customFormat="1" ht="11.25">
      <c r="A16" s="24" t="s">
        <v>18</v>
      </c>
    </row>
    <row r="17" spans="1:10" s="24" customFormat="1" ht="11.25"/>
    <row r="18" spans="1:10" s="24" customFormat="1" ht="34.5" customHeight="1">
      <c r="A18" s="591" t="s">
        <v>452</v>
      </c>
      <c r="B18" s="591"/>
      <c r="C18" s="591"/>
      <c r="D18" s="591"/>
      <c r="E18" s="591"/>
      <c r="F18" s="591"/>
      <c r="G18" s="591"/>
      <c r="H18" s="591"/>
      <c r="I18" s="591"/>
      <c r="J18" s="591"/>
    </row>
  </sheetData>
  <mergeCells count="6">
    <mergeCell ref="A18:J18"/>
    <mergeCell ref="A2:J2"/>
    <mergeCell ref="B4:C4"/>
    <mergeCell ref="D4:E4"/>
    <mergeCell ref="F4:G4"/>
    <mergeCell ref="H4:I4"/>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19.xml><?xml version="1.0" encoding="utf-8"?>
<worksheet xmlns="http://schemas.openxmlformats.org/spreadsheetml/2006/main" xmlns:r="http://schemas.openxmlformats.org/officeDocument/2006/relationships">
  <sheetPr>
    <pageSetUpPr fitToPage="1"/>
  </sheetPr>
  <dimension ref="A2:F25"/>
  <sheetViews>
    <sheetView showGridLines="0" workbookViewId="0">
      <selection activeCell="A19" sqref="A19"/>
    </sheetView>
  </sheetViews>
  <sheetFormatPr defaultRowHeight="15"/>
  <cols>
    <col min="1" max="1" width="40.140625" style="33" bestFit="1" customWidth="1"/>
    <col min="2" max="6" width="10.7109375" style="33" customWidth="1"/>
    <col min="7" max="16384" width="9.140625" style="33"/>
  </cols>
  <sheetData>
    <row r="2" spans="1:6">
      <c r="A2" s="597" t="s">
        <v>516</v>
      </c>
      <c r="B2" s="597"/>
      <c r="C2" s="597"/>
      <c r="D2" s="597"/>
      <c r="E2" s="597"/>
      <c r="F2" s="597"/>
    </row>
    <row r="4" spans="1:6">
      <c r="A4" s="256"/>
      <c r="B4" s="109">
        <v>2014</v>
      </c>
      <c r="C4" s="110">
        <v>2015</v>
      </c>
      <c r="D4" s="110">
        <v>2016</v>
      </c>
      <c r="E4" s="111">
        <v>2017</v>
      </c>
      <c r="F4" s="112" t="s">
        <v>12</v>
      </c>
    </row>
    <row r="5" spans="1:6">
      <c r="A5" s="257" t="s">
        <v>485</v>
      </c>
      <c r="B5" s="258"/>
      <c r="C5" s="259"/>
      <c r="D5" s="259"/>
      <c r="E5" s="259"/>
      <c r="F5" s="260"/>
    </row>
    <row r="6" spans="1:6" ht="17.25">
      <c r="A6" s="261" t="s">
        <v>109</v>
      </c>
      <c r="B6" s="262">
        <v>10300.056719999999</v>
      </c>
      <c r="C6" s="262">
        <v>11511.372939999997</v>
      </c>
      <c r="D6" s="262">
        <v>13232.929350000002</v>
      </c>
      <c r="E6" s="262">
        <v>16801.784699999997</v>
      </c>
      <c r="F6" s="263" t="s">
        <v>0</v>
      </c>
    </row>
    <row r="7" spans="1:6">
      <c r="A7" s="261" t="s">
        <v>102</v>
      </c>
      <c r="B7" s="262">
        <v>5795</v>
      </c>
      <c r="C7" s="262">
        <v>5594.8914000000004</v>
      </c>
      <c r="D7" s="262">
        <v>6570.8266899999999</v>
      </c>
      <c r="E7" s="262">
        <v>8301.0958800000008</v>
      </c>
      <c r="F7" s="263" t="s">
        <v>0</v>
      </c>
    </row>
    <row r="8" spans="1:6">
      <c r="A8" s="261" t="s">
        <v>103</v>
      </c>
      <c r="B8" s="262">
        <v>4505.0567199999987</v>
      </c>
      <c r="C8" s="262">
        <v>5916.4815399999979</v>
      </c>
      <c r="D8" s="262">
        <v>6663.1026600000014</v>
      </c>
      <c r="E8" s="262">
        <v>8500.6888199999976</v>
      </c>
      <c r="F8" s="263" t="s">
        <v>0</v>
      </c>
    </row>
    <row r="9" spans="1:6" ht="17.25">
      <c r="A9" s="261" t="s">
        <v>616</v>
      </c>
      <c r="B9" s="255" t="s">
        <v>0</v>
      </c>
      <c r="C9" s="264">
        <v>0.11760286888983251</v>
      </c>
      <c r="D9" s="264">
        <v>0.14955265709600107</v>
      </c>
      <c r="E9" s="264">
        <v>0.26969503543824125</v>
      </c>
      <c r="F9" s="265">
        <v>0.17895018714135827</v>
      </c>
    </row>
    <row r="10" spans="1:6" ht="17.25">
      <c r="A10" s="261" t="s">
        <v>111</v>
      </c>
      <c r="B10" s="264">
        <v>6.395135700306964E-3</v>
      </c>
      <c r="C10" s="264">
        <v>7.8697479190211524E-3</v>
      </c>
      <c r="D10" s="264">
        <v>8.0132503341142965E-3</v>
      </c>
      <c r="E10" s="264">
        <v>1.1331219318755827E-2</v>
      </c>
      <c r="F10" s="266" t="s">
        <v>0</v>
      </c>
    </row>
    <row r="11" spans="1:6">
      <c r="A11" s="257" t="s">
        <v>486</v>
      </c>
      <c r="B11" s="267"/>
      <c r="C11" s="268"/>
      <c r="D11" s="268"/>
      <c r="E11" s="268"/>
      <c r="F11" s="269"/>
    </row>
    <row r="12" spans="1:6">
      <c r="A12" s="261" t="s">
        <v>104</v>
      </c>
      <c r="B12" s="270">
        <v>1332.6506300944493</v>
      </c>
      <c r="C12" s="270">
        <v>1071.7226459361325</v>
      </c>
      <c r="D12" s="270">
        <v>1358.3380568671732</v>
      </c>
      <c r="E12" s="270">
        <v>1799.0989078059745</v>
      </c>
      <c r="F12" s="263" t="s">
        <v>0</v>
      </c>
    </row>
    <row r="13" spans="1:6">
      <c r="A13" s="261" t="s">
        <v>609</v>
      </c>
      <c r="B13" s="255" t="s">
        <v>0</v>
      </c>
      <c r="C13" s="264">
        <v>-0.19579624116474093</v>
      </c>
      <c r="D13" s="264">
        <v>0.26743431429564213</v>
      </c>
      <c r="E13" s="264">
        <v>0.32448538764742985</v>
      </c>
      <c r="F13" s="265">
        <v>0.13204115359277702</v>
      </c>
    </row>
    <row r="14" spans="1:6">
      <c r="A14" s="257" t="s">
        <v>105</v>
      </c>
      <c r="B14" s="267"/>
      <c r="C14" s="268"/>
      <c r="D14" s="268"/>
      <c r="E14" s="268"/>
      <c r="F14" s="269"/>
    </row>
    <row r="15" spans="1:6">
      <c r="A15" s="261" t="s">
        <v>104</v>
      </c>
      <c r="B15" s="271">
        <v>243.63839341470333</v>
      </c>
      <c r="C15" s="271">
        <v>268.64347584597425</v>
      </c>
      <c r="D15" s="271">
        <v>311.80323633364753</v>
      </c>
      <c r="E15" s="271">
        <v>387.01305339291463</v>
      </c>
      <c r="F15" s="263" t="s">
        <v>0</v>
      </c>
    </row>
    <row r="16" spans="1:6">
      <c r="A16" s="261" t="s">
        <v>609</v>
      </c>
      <c r="B16" s="255" t="s">
        <v>0</v>
      </c>
      <c r="C16" s="264">
        <v>0.10263194597868286</v>
      </c>
      <c r="D16" s="264">
        <v>0.16065813752506219</v>
      </c>
      <c r="E16" s="264">
        <v>0.24120922522686139</v>
      </c>
      <c r="F16" s="265">
        <v>0.16816643624353547</v>
      </c>
    </row>
    <row r="17" spans="1:6">
      <c r="A17" s="257" t="s">
        <v>106</v>
      </c>
      <c r="B17" s="267"/>
      <c r="C17" s="272"/>
      <c r="D17" s="272"/>
      <c r="E17" s="272"/>
      <c r="F17" s="269"/>
    </row>
    <row r="18" spans="1:6">
      <c r="A18" s="261" t="s">
        <v>104</v>
      </c>
      <c r="B18" s="273">
        <v>27.643663650929543</v>
      </c>
      <c r="C18" s="273">
        <v>35.959330942578134</v>
      </c>
      <c r="D18" s="273">
        <v>33.880982843068232</v>
      </c>
      <c r="E18" s="273">
        <v>26.21858153814944</v>
      </c>
      <c r="F18" s="263" t="s">
        <v>0</v>
      </c>
    </row>
    <row r="19" spans="1:6">
      <c r="A19" s="274" t="s">
        <v>609</v>
      </c>
      <c r="B19" s="275" t="s">
        <v>0</v>
      </c>
      <c r="C19" s="276">
        <v>0.30081639672131399</v>
      </c>
      <c r="D19" s="276">
        <v>-5.7797184903932819E-2</v>
      </c>
      <c r="E19" s="276">
        <v>-0.22615640580469332</v>
      </c>
      <c r="F19" s="277">
        <v>5.6209353375626199E-3</v>
      </c>
    </row>
    <row r="20" spans="1:6" s="24" customFormat="1" ht="11.25">
      <c r="A20" s="24" t="s">
        <v>18</v>
      </c>
    </row>
    <row r="21" spans="1:6" s="24" customFormat="1" ht="11.25"/>
    <row r="22" spans="1:6" s="24" customFormat="1" ht="11.25">
      <c r="A22" s="591" t="s">
        <v>453</v>
      </c>
      <c r="B22" s="591"/>
      <c r="C22" s="591"/>
      <c r="D22" s="591"/>
      <c r="E22" s="591"/>
      <c r="F22" s="591"/>
    </row>
    <row r="23" spans="1:6" s="24" customFormat="1" ht="11.25">
      <c r="A23" s="591"/>
      <c r="B23" s="591"/>
      <c r="C23" s="591"/>
      <c r="D23" s="591"/>
      <c r="E23" s="591"/>
      <c r="F23" s="591"/>
    </row>
    <row r="24" spans="1:6" s="24" customFormat="1" ht="15" customHeight="1">
      <c r="A24" s="591" t="s">
        <v>454</v>
      </c>
      <c r="B24" s="591"/>
      <c r="C24" s="591"/>
      <c r="D24" s="591"/>
      <c r="E24" s="591"/>
      <c r="F24" s="591"/>
    </row>
    <row r="25" spans="1:6" s="24" customFormat="1" ht="11.25">
      <c r="A25" s="591" t="s">
        <v>487</v>
      </c>
      <c r="B25" s="591"/>
      <c r="C25" s="591"/>
      <c r="D25" s="591"/>
      <c r="E25" s="591"/>
      <c r="F25" s="591"/>
    </row>
  </sheetData>
  <mergeCells count="4">
    <mergeCell ref="A2:F2"/>
    <mergeCell ref="A22:F23"/>
    <mergeCell ref="A24:F24"/>
    <mergeCell ref="A25:F25"/>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xml><?xml version="1.0" encoding="utf-8"?>
<worksheet xmlns="http://schemas.openxmlformats.org/spreadsheetml/2006/main" xmlns:r="http://schemas.openxmlformats.org/officeDocument/2006/relationships">
  <sheetPr codeName="Folha2">
    <pageSetUpPr fitToPage="1"/>
  </sheetPr>
  <dimension ref="A2:J19"/>
  <sheetViews>
    <sheetView showGridLines="0" zoomScaleNormal="100" workbookViewId="0"/>
  </sheetViews>
  <sheetFormatPr defaultRowHeight="15"/>
  <cols>
    <col min="1" max="1" width="39.140625" style="33" bestFit="1" customWidth="1"/>
    <col min="2" max="10" width="11.7109375" style="33" customWidth="1"/>
    <col min="11" max="16384" width="9.140625" style="33"/>
  </cols>
  <sheetData>
    <row r="2" spans="1:10" ht="31.5" customHeight="1">
      <c r="A2" s="590" t="s">
        <v>492</v>
      </c>
      <c r="B2" s="590"/>
      <c r="C2" s="590"/>
      <c r="D2" s="590"/>
      <c r="E2" s="590"/>
      <c r="F2" s="590"/>
      <c r="G2" s="590"/>
      <c r="H2" s="590"/>
      <c r="I2" s="590"/>
      <c r="J2" s="590"/>
    </row>
    <row r="4" spans="1:10" ht="35.25" customHeight="1">
      <c r="A4" s="34"/>
      <c r="B4" s="593" t="s">
        <v>1</v>
      </c>
      <c r="C4" s="594"/>
      <c r="D4" s="595"/>
      <c r="E4" s="593" t="s">
        <v>35</v>
      </c>
      <c r="F4" s="594"/>
      <c r="G4" s="595"/>
      <c r="H4" s="593" t="s">
        <v>2</v>
      </c>
      <c r="I4" s="594"/>
      <c r="J4" s="596"/>
    </row>
    <row r="5" spans="1:10">
      <c r="A5" s="35"/>
      <c r="B5" s="77">
        <v>2015</v>
      </c>
      <c r="C5" s="77">
        <v>2016</v>
      </c>
      <c r="D5" s="77">
        <v>2017</v>
      </c>
      <c r="E5" s="77">
        <v>2015</v>
      </c>
      <c r="F5" s="77">
        <v>2016</v>
      </c>
      <c r="G5" s="77">
        <v>2017</v>
      </c>
      <c r="H5" s="77">
        <v>2015</v>
      </c>
      <c r="I5" s="77">
        <v>2016</v>
      </c>
      <c r="J5" s="78">
        <v>2017</v>
      </c>
    </row>
    <row r="6" spans="1:10">
      <c r="A6" s="2" t="s">
        <v>19</v>
      </c>
      <c r="B6" s="512"/>
      <c r="C6" s="3"/>
      <c r="D6" s="3"/>
      <c r="E6" s="3"/>
      <c r="F6" s="3"/>
      <c r="G6" s="3"/>
      <c r="H6" s="3"/>
      <c r="I6" s="3"/>
      <c r="J6" s="4"/>
    </row>
    <row r="7" spans="1:10">
      <c r="A7" s="36" t="s">
        <v>3</v>
      </c>
      <c r="B7" s="37">
        <v>11</v>
      </c>
      <c r="C7" s="37">
        <v>12</v>
      </c>
      <c r="D7" s="37">
        <v>11</v>
      </c>
      <c r="E7" s="37">
        <v>40</v>
      </c>
      <c r="F7" s="37">
        <v>39</v>
      </c>
      <c r="G7" s="37">
        <v>38</v>
      </c>
      <c r="H7" s="5">
        <f>+B7/E7</f>
        <v>0.27500000000000002</v>
      </c>
      <c r="I7" s="5">
        <v>0.30769230769230771</v>
      </c>
      <c r="J7" s="6">
        <v>0.28947368421052633</v>
      </c>
    </row>
    <row r="8" spans="1:10">
      <c r="A8" s="36" t="s">
        <v>4</v>
      </c>
      <c r="B8" s="37">
        <v>5</v>
      </c>
      <c r="C8" s="37">
        <v>6</v>
      </c>
      <c r="D8" s="37">
        <v>6</v>
      </c>
      <c r="E8" s="37">
        <v>18</v>
      </c>
      <c r="F8" s="37">
        <v>14</v>
      </c>
      <c r="G8" s="37">
        <v>13</v>
      </c>
      <c r="H8" s="5">
        <f>+B8/E8</f>
        <v>0.27777777777777779</v>
      </c>
      <c r="I8" s="5">
        <v>0.42857142857142855</v>
      </c>
      <c r="J8" s="6">
        <v>0.46153846153846156</v>
      </c>
    </row>
    <row r="9" spans="1:10">
      <c r="A9" s="36" t="s">
        <v>5</v>
      </c>
      <c r="B9" s="37">
        <v>5</v>
      </c>
      <c r="C9" s="37">
        <v>5</v>
      </c>
      <c r="D9" s="37">
        <v>5</v>
      </c>
      <c r="E9" s="37">
        <v>29</v>
      </c>
      <c r="F9" s="37">
        <v>29</v>
      </c>
      <c r="G9" s="37">
        <v>28</v>
      </c>
      <c r="H9" s="5">
        <f>+B9/E9</f>
        <v>0.17241379310344829</v>
      </c>
      <c r="I9" s="5">
        <v>0.17241379310344829</v>
      </c>
      <c r="J9" s="6">
        <v>0.17857142857142858</v>
      </c>
    </row>
    <row r="10" spans="1:10">
      <c r="A10" s="38" t="s">
        <v>6</v>
      </c>
      <c r="B10" s="39">
        <f>+SUM(B7:B9)</f>
        <v>21</v>
      </c>
      <c r="C10" s="39">
        <v>23</v>
      </c>
      <c r="D10" s="39">
        <v>22</v>
      </c>
      <c r="E10" s="39">
        <f>+SUM(E7:E9)</f>
        <v>87</v>
      </c>
      <c r="F10" s="39">
        <v>82</v>
      </c>
      <c r="G10" s="39">
        <v>79</v>
      </c>
      <c r="H10" s="7">
        <f>+B10/E10</f>
        <v>0.2413793103448276</v>
      </c>
      <c r="I10" s="7">
        <v>0.28048780487804881</v>
      </c>
      <c r="J10" s="8">
        <v>0.27848101265822783</v>
      </c>
    </row>
    <row r="11" spans="1:10">
      <c r="A11" s="9" t="s">
        <v>165</v>
      </c>
      <c r="B11" s="513"/>
      <c r="C11" s="40"/>
      <c r="D11" s="40"/>
      <c r="E11" s="40"/>
      <c r="F11" s="40"/>
      <c r="G11" s="40"/>
      <c r="H11" s="40"/>
      <c r="I11" s="40"/>
      <c r="J11" s="41"/>
    </row>
    <row r="12" spans="1:10">
      <c r="A12" s="36" t="s">
        <v>3</v>
      </c>
      <c r="B12" s="42">
        <v>309440</v>
      </c>
      <c r="C12" s="42">
        <v>294978</v>
      </c>
      <c r="D12" s="42">
        <v>261499</v>
      </c>
      <c r="E12" s="42">
        <v>312930</v>
      </c>
      <c r="F12" s="42">
        <v>298940</v>
      </c>
      <c r="G12" s="42">
        <v>265769</v>
      </c>
      <c r="H12" s="5">
        <f>+B12/E12</f>
        <v>0.98884734605183267</v>
      </c>
      <c r="I12" s="5">
        <v>0.98674650431524724</v>
      </c>
      <c r="J12" s="6">
        <v>0.98393341586114258</v>
      </c>
    </row>
    <row r="13" spans="1:10">
      <c r="A13" s="36" t="s">
        <v>4</v>
      </c>
      <c r="B13" s="42">
        <v>67620</v>
      </c>
      <c r="C13" s="42">
        <v>62692</v>
      </c>
      <c r="D13" s="42">
        <v>90703</v>
      </c>
      <c r="E13" s="42">
        <v>71775</v>
      </c>
      <c r="F13" s="42">
        <v>66828</v>
      </c>
      <c r="G13" s="42">
        <v>95308</v>
      </c>
      <c r="H13" s="5">
        <f>+B13/E13</f>
        <v>0.94211076280041794</v>
      </c>
      <c r="I13" s="5">
        <v>0.93810977434608245</v>
      </c>
      <c r="J13" s="6">
        <v>0.95168296470390734</v>
      </c>
    </row>
    <row r="14" spans="1:10">
      <c r="A14" s="36" t="s">
        <v>5</v>
      </c>
      <c r="B14" s="42">
        <v>14731</v>
      </c>
      <c r="C14" s="42">
        <v>6671</v>
      </c>
      <c r="D14" s="42">
        <v>10321</v>
      </c>
      <c r="E14" s="42">
        <v>22884</v>
      </c>
      <c r="F14" s="42">
        <v>20308</v>
      </c>
      <c r="G14" s="42">
        <v>20197</v>
      </c>
      <c r="H14" s="5">
        <f>+B14/E14</f>
        <v>0.64372487327390315</v>
      </c>
      <c r="I14" s="5">
        <v>0.32849123498128818</v>
      </c>
      <c r="J14" s="6">
        <v>0.51101648759716789</v>
      </c>
    </row>
    <row r="15" spans="1:10">
      <c r="A15" s="43" t="s">
        <v>6</v>
      </c>
      <c r="B15" s="44">
        <f t="shared" ref="B15" si="0">+SUM(B12:B14)</f>
        <v>391791</v>
      </c>
      <c r="C15" s="44">
        <f>+SUM(C12:C14)</f>
        <v>364341</v>
      </c>
      <c r="D15" s="44">
        <f>+SUM(D12:D14)</f>
        <v>362523</v>
      </c>
      <c r="E15" s="44">
        <f t="shared" ref="E15" si="1">+SUM(E12:E14)</f>
        <v>407589</v>
      </c>
      <c r="F15" s="44">
        <f>+SUM(F12:F14)</f>
        <v>386076</v>
      </c>
      <c r="G15" s="44">
        <f>+SUM(G12:G14)</f>
        <v>381274</v>
      </c>
      <c r="H15" s="10">
        <f>+B15/E15</f>
        <v>0.96124036713453997</v>
      </c>
      <c r="I15" s="10">
        <v>0.94370279426848602</v>
      </c>
      <c r="J15" s="11">
        <v>0.95082014509250568</v>
      </c>
    </row>
    <row r="16" spans="1:10">
      <c r="A16" s="24" t="s">
        <v>17</v>
      </c>
      <c r="B16" s="24"/>
      <c r="C16" s="24"/>
      <c r="D16" s="24"/>
      <c r="E16" s="24"/>
      <c r="F16" s="24"/>
      <c r="G16" s="24"/>
      <c r="H16" s="24"/>
      <c r="I16" s="24"/>
      <c r="J16" s="24"/>
    </row>
    <row r="17" spans="1:10" ht="42" customHeight="1">
      <c r="A17" s="591" t="s">
        <v>21</v>
      </c>
      <c r="B17" s="591"/>
      <c r="C17" s="591"/>
      <c r="D17" s="591"/>
      <c r="E17" s="591"/>
      <c r="F17" s="591"/>
      <c r="G17" s="591"/>
      <c r="H17" s="591"/>
      <c r="I17" s="591"/>
      <c r="J17" s="591"/>
    </row>
    <row r="18" spans="1:10">
      <c r="A18" s="591" t="s">
        <v>22</v>
      </c>
      <c r="B18" s="591"/>
      <c r="C18" s="591"/>
      <c r="D18" s="591"/>
      <c r="E18" s="591"/>
      <c r="F18" s="591"/>
      <c r="G18" s="591"/>
      <c r="H18" s="591"/>
      <c r="I18" s="591"/>
      <c r="J18" s="591"/>
    </row>
    <row r="19" spans="1:10">
      <c r="A19" s="592"/>
      <c r="B19" s="592"/>
      <c r="C19" s="592"/>
      <c r="D19" s="592"/>
      <c r="E19" s="592"/>
      <c r="F19" s="592"/>
      <c r="G19" s="592"/>
      <c r="H19" s="592"/>
      <c r="I19" s="592"/>
      <c r="J19" s="592"/>
    </row>
  </sheetData>
  <mergeCells count="7">
    <mergeCell ref="A2:J2"/>
    <mergeCell ref="A17:J17"/>
    <mergeCell ref="A18:J18"/>
    <mergeCell ref="A19:J19"/>
    <mergeCell ref="B4:D4"/>
    <mergeCell ref="E4:G4"/>
    <mergeCell ref="H4:J4"/>
  </mergeCells>
  <hyperlinks>
    <hyperlink ref="A2:J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90" orientation="landscape" verticalDpi="0" r:id="rId1"/>
</worksheet>
</file>

<file path=xl/worksheets/sheet20.xml><?xml version="1.0" encoding="utf-8"?>
<worksheet xmlns="http://schemas.openxmlformats.org/spreadsheetml/2006/main" xmlns:r="http://schemas.openxmlformats.org/officeDocument/2006/relationships">
  <sheetPr>
    <pageSetUpPr fitToPage="1"/>
  </sheetPr>
  <dimension ref="A2:F8"/>
  <sheetViews>
    <sheetView showGridLines="0" workbookViewId="0">
      <selection activeCell="A8" sqref="A8"/>
    </sheetView>
  </sheetViews>
  <sheetFormatPr defaultRowHeight="15"/>
  <cols>
    <col min="1" max="1" width="40.140625" style="33" bestFit="1" customWidth="1"/>
    <col min="2" max="6" width="10.7109375" style="33" customWidth="1"/>
    <col min="7" max="16384" width="9.140625" style="33"/>
  </cols>
  <sheetData>
    <row r="2" spans="1:6">
      <c r="A2" s="597" t="s">
        <v>517</v>
      </c>
      <c r="B2" s="597"/>
      <c r="C2" s="597"/>
      <c r="D2" s="597"/>
      <c r="E2" s="597"/>
      <c r="F2" s="597"/>
    </row>
    <row r="4" spans="1:6">
      <c r="A4" s="108"/>
      <c r="B4" s="109">
        <v>2014</v>
      </c>
      <c r="C4" s="110">
        <v>2015</v>
      </c>
      <c r="D4" s="110">
        <v>2016</v>
      </c>
      <c r="E4" s="111">
        <v>2017</v>
      </c>
      <c r="F4" s="112" t="s">
        <v>12</v>
      </c>
    </row>
    <row r="5" spans="1:6">
      <c r="A5" s="81" t="s">
        <v>112</v>
      </c>
      <c r="B5" s="82"/>
      <c r="C5" s="84"/>
      <c r="D5" s="82"/>
      <c r="E5" s="82"/>
      <c r="F5" s="85"/>
    </row>
    <row r="6" spans="1:6">
      <c r="A6" s="113" t="s">
        <v>6</v>
      </c>
      <c r="B6" s="114">
        <v>5079</v>
      </c>
      <c r="C6" s="114">
        <v>4917</v>
      </c>
      <c r="D6" s="114">
        <v>4452</v>
      </c>
      <c r="E6" s="114">
        <v>4122</v>
      </c>
      <c r="F6" s="115" t="s">
        <v>0</v>
      </c>
    </row>
    <row r="7" spans="1:6">
      <c r="A7" s="279" t="s">
        <v>609</v>
      </c>
      <c r="B7" s="280" t="s">
        <v>0</v>
      </c>
      <c r="C7" s="280">
        <v>-3.2000000000000001E-2</v>
      </c>
      <c r="D7" s="280">
        <v>-9.5000000000000001E-2</v>
      </c>
      <c r="E7" s="280">
        <v>-7.3999999999999996E-2</v>
      </c>
      <c r="F7" s="281">
        <v>-6.7000000000000004E-2</v>
      </c>
    </row>
    <row r="8" spans="1:6">
      <c r="A8" s="24" t="s">
        <v>18</v>
      </c>
    </row>
  </sheetData>
  <mergeCells count="1">
    <mergeCell ref="A2:F2"/>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1.xml><?xml version="1.0" encoding="utf-8"?>
<worksheet xmlns="http://schemas.openxmlformats.org/spreadsheetml/2006/main" xmlns:r="http://schemas.openxmlformats.org/officeDocument/2006/relationships">
  <sheetPr>
    <pageSetUpPr fitToPage="1"/>
  </sheetPr>
  <dimension ref="A2:F17"/>
  <sheetViews>
    <sheetView showGridLines="0" workbookViewId="0">
      <selection activeCell="A17" sqref="A17"/>
    </sheetView>
  </sheetViews>
  <sheetFormatPr defaultRowHeight="15"/>
  <cols>
    <col min="1" max="1" width="40.140625" style="33" bestFit="1" customWidth="1"/>
    <col min="2" max="6" width="10.7109375" style="33" customWidth="1"/>
    <col min="7" max="16384" width="9.140625" style="33"/>
  </cols>
  <sheetData>
    <row r="2" spans="1:6">
      <c r="A2" s="597" t="s">
        <v>518</v>
      </c>
      <c r="B2" s="597"/>
      <c r="C2" s="597"/>
      <c r="D2" s="597"/>
      <c r="E2" s="597"/>
      <c r="F2" s="597"/>
    </row>
    <row r="4" spans="1:6">
      <c r="A4" s="108"/>
      <c r="B4" s="109">
        <v>2014</v>
      </c>
      <c r="C4" s="110">
        <v>2015</v>
      </c>
      <c r="D4" s="110">
        <v>2016</v>
      </c>
      <c r="E4" s="111">
        <v>2017</v>
      </c>
      <c r="F4" s="112" t="s">
        <v>12</v>
      </c>
    </row>
    <row r="5" spans="1:6">
      <c r="A5" s="81" t="s">
        <v>38</v>
      </c>
      <c r="B5" s="82"/>
      <c r="C5" s="84"/>
      <c r="D5" s="82"/>
      <c r="E5" s="82"/>
      <c r="F5" s="85"/>
    </row>
    <row r="6" spans="1:6">
      <c r="A6" s="113" t="s">
        <v>6</v>
      </c>
      <c r="B6" s="87">
        <v>3599</v>
      </c>
      <c r="C6" s="87">
        <v>3678</v>
      </c>
      <c r="D6" s="87">
        <v>3286</v>
      </c>
      <c r="E6" s="87">
        <v>3127</v>
      </c>
      <c r="F6" s="92" t="s">
        <v>0</v>
      </c>
    </row>
    <row r="7" spans="1:6">
      <c r="A7" s="113" t="s">
        <v>609</v>
      </c>
      <c r="B7" s="94" t="s">
        <v>0</v>
      </c>
      <c r="C7" s="94">
        <v>2.1950541817171487E-2</v>
      </c>
      <c r="D7" s="94">
        <v>-0.10657966286025011</v>
      </c>
      <c r="E7" s="94">
        <v>-4.8387096774193505E-2</v>
      </c>
      <c r="F7" s="96">
        <v>-4.4338739272424044E-2</v>
      </c>
    </row>
    <row r="8" spans="1:6" ht="31.5" customHeight="1">
      <c r="A8" s="126" t="s">
        <v>617</v>
      </c>
      <c r="B8" s="94" t="s">
        <v>0</v>
      </c>
      <c r="C8" s="94">
        <v>-4.9835104433858551E-2</v>
      </c>
      <c r="D8" s="94">
        <v>1.5538945712037767E-2</v>
      </c>
      <c r="E8" s="94">
        <v>-7.9690994104492777E-2</v>
      </c>
      <c r="F8" s="96">
        <v>-3.7995717608771185E-2</v>
      </c>
    </row>
    <row r="9" spans="1:6">
      <c r="A9" s="81" t="s">
        <v>39</v>
      </c>
      <c r="B9" s="82"/>
      <c r="C9" s="282"/>
      <c r="D9" s="82"/>
      <c r="E9" s="82"/>
      <c r="F9" s="85"/>
    </row>
    <row r="10" spans="1:6">
      <c r="A10" s="113" t="s">
        <v>6</v>
      </c>
      <c r="B10" s="87">
        <v>1386</v>
      </c>
      <c r="C10" s="283">
        <v>1153</v>
      </c>
      <c r="D10" s="87">
        <v>1080</v>
      </c>
      <c r="E10" s="87">
        <v>902</v>
      </c>
      <c r="F10" s="92" t="s">
        <v>0</v>
      </c>
    </row>
    <row r="11" spans="1:6">
      <c r="A11" s="113" t="s">
        <v>609</v>
      </c>
      <c r="B11" s="94" t="s">
        <v>0</v>
      </c>
      <c r="C11" s="94">
        <v>-0.1681096681096681</v>
      </c>
      <c r="D11" s="94">
        <v>-6.3313096270598446E-2</v>
      </c>
      <c r="E11" s="94">
        <v>-0.16481481481481486</v>
      </c>
      <c r="F11" s="96">
        <v>-0.13207919306502713</v>
      </c>
    </row>
    <row r="12" spans="1:6" ht="30">
      <c r="A12" s="126" t="s">
        <v>617</v>
      </c>
      <c r="B12" s="94" t="s">
        <v>0</v>
      </c>
      <c r="C12" s="94">
        <v>-1.9054598754122382E-2</v>
      </c>
      <c r="D12" s="94">
        <v>-4.5830055074744282E-2</v>
      </c>
      <c r="E12" s="94">
        <v>-1.4840414718438711E-2</v>
      </c>
      <c r="F12" s="96">
        <v>-2.6575022849101789E-2</v>
      </c>
    </row>
    <row r="13" spans="1:6">
      <c r="A13" s="81" t="s">
        <v>40</v>
      </c>
      <c r="B13" s="82"/>
      <c r="C13" s="282"/>
      <c r="D13" s="82"/>
      <c r="E13" s="82"/>
      <c r="F13" s="85"/>
    </row>
    <row r="14" spans="1:6">
      <c r="A14" s="113" t="s">
        <v>6</v>
      </c>
      <c r="B14" s="87">
        <v>94</v>
      </c>
      <c r="C14" s="283">
        <v>86</v>
      </c>
      <c r="D14" s="87">
        <v>86</v>
      </c>
      <c r="E14" s="87">
        <v>93</v>
      </c>
      <c r="F14" s="92" t="s">
        <v>0</v>
      </c>
    </row>
    <row r="15" spans="1:6">
      <c r="A15" s="113" t="s">
        <v>609</v>
      </c>
      <c r="B15" s="93" t="s">
        <v>0</v>
      </c>
      <c r="C15" s="94">
        <v>-8.5106382978723416E-2</v>
      </c>
      <c r="D15" s="94">
        <v>0</v>
      </c>
      <c r="E15" s="94">
        <v>8.1395348837209225E-2</v>
      </c>
      <c r="F15" s="96">
        <v>-1.2370113805047305E-3</v>
      </c>
    </row>
    <row r="16" spans="1:6" ht="30">
      <c r="A16" s="127" t="s">
        <v>617</v>
      </c>
      <c r="B16" s="284" t="s">
        <v>0</v>
      </c>
      <c r="C16" s="285">
        <v>3.6643459142543056E-4</v>
      </c>
      <c r="D16" s="286">
        <v>-2.1636506687647524E-3</v>
      </c>
      <c r="E16" s="286">
        <v>0</v>
      </c>
      <c r="F16" s="287">
        <v>-5.9907202577977401E-4</v>
      </c>
    </row>
    <row r="17" spans="1:1">
      <c r="A17" s="24" t="s">
        <v>18</v>
      </c>
    </row>
  </sheetData>
  <mergeCells count="1">
    <mergeCell ref="A2:F2"/>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2.xml><?xml version="1.0" encoding="utf-8"?>
<worksheet xmlns="http://schemas.openxmlformats.org/spreadsheetml/2006/main" xmlns:r="http://schemas.openxmlformats.org/officeDocument/2006/relationships">
  <sheetPr>
    <pageSetUpPr fitToPage="1"/>
  </sheetPr>
  <dimension ref="A2:F17"/>
  <sheetViews>
    <sheetView showGridLines="0" workbookViewId="0">
      <selection activeCell="A12" sqref="A12"/>
    </sheetView>
  </sheetViews>
  <sheetFormatPr defaultRowHeight="15"/>
  <cols>
    <col min="1" max="1" width="40.140625" style="33" bestFit="1" customWidth="1"/>
    <col min="2" max="6" width="10.7109375" style="33" customWidth="1"/>
    <col min="7" max="16384" width="9.140625" style="33"/>
  </cols>
  <sheetData>
    <row r="2" spans="1:6" ht="31.5" customHeight="1">
      <c r="A2" s="597" t="s">
        <v>519</v>
      </c>
      <c r="B2" s="597"/>
      <c r="C2" s="597"/>
      <c r="D2" s="597"/>
      <c r="E2" s="597"/>
      <c r="F2" s="597"/>
    </row>
    <row r="4" spans="1:6">
      <c r="A4" s="108"/>
      <c r="B4" s="109">
        <v>2014</v>
      </c>
      <c r="C4" s="110">
        <v>2015</v>
      </c>
      <c r="D4" s="110">
        <v>2016</v>
      </c>
      <c r="E4" s="111">
        <v>2017</v>
      </c>
      <c r="F4" s="112" t="s">
        <v>12</v>
      </c>
    </row>
    <row r="5" spans="1:6">
      <c r="A5" s="81" t="s">
        <v>49</v>
      </c>
      <c r="B5" s="82"/>
      <c r="C5" s="84"/>
      <c r="D5" s="82"/>
      <c r="E5" s="82"/>
      <c r="F5" s="85"/>
    </row>
    <row r="6" spans="1:6">
      <c r="A6" s="113" t="s">
        <v>6</v>
      </c>
      <c r="B6" s="87">
        <v>4228</v>
      </c>
      <c r="C6" s="87">
        <v>3953</v>
      </c>
      <c r="D6" s="87">
        <v>3641</v>
      </c>
      <c r="E6" s="87">
        <v>2914</v>
      </c>
      <c r="F6" s="92" t="s">
        <v>0</v>
      </c>
    </row>
    <row r="7" spans="1:6">
      <c r="A7" s="113" t="s">
        <v>609</v>
      </c>
      <c r="B7" s="94" t="s">
        <v>0</v>
      </c>
      <c r="C7" s="94">
        <v>-6.5042573320719055E-2</v>
      </c>
      <c r="D7" s="94">
        <v>-7.8927396913736403E-2</v>
      </c>
      <c r="E7" s="94">
        <v>-0.19967042021422687</v>
      </c>
      <c r="F7" s="96">
        <v>-0.11454679681622744</v>
      </c>
    </row>
    <row r="8" spans="1:6" ht="31.5" customHeight="1">
      <c r="A8" s="126" t="s">
        <v>617</v>
      </c>
      <c r="B8" s="94" t="s">
        <v>0</v>
      </c>
      <c r="C8" s="94">
        <v>-5.3999999999999999E-2</v>
      </c>
      <c r="D8" s="94">
        <v>-5.3999999999999999E-2</v>
      </c>
      <c r="E8" s="94">
        <v>-6.4000000000000001E-2</v>
      </c>
      <c r="F8" s="96">
        <v>-5.7333333333333326E-2</v>
      </c>
    </row>
    <row r="9" spans="1:6">
      <c r="A9" s="81" t="s">
        <v>50</v>
      </c>
      <c r="B9" s="82"/>
      <c r="C9" s="282"/>
      <c r="D9" s="82"/>
      <c r="E9" s="82"/>
      <c r="F9" s="85"/>
    </row>
    <row r="10" spans="1:6">
      <c r="A10" s="113" t="s">
        <v>6</v>
      </c>
      <c r="B10" s="87">
        <v>773</v>
      </c>
      <c r="C10" s="283">
        <v>877</v>
      </c>
      <c r="D10" s="87">
        <v>743</v>
      </c>
      <c r="E10" s="87">
        <v>1167</v>
      </c>
      <c r="F10" s="92" t="s">
        <v>0</v>
      </c>
    </row>
    <row r="11" spans="1:6">
      <c r="A11" s="113" t="s">
        <v>609</v>
      </c>
      <c r="B11" s="94" t="s">
        <v>0</v>
      </c>
      <c r="C11" s="94">
        <v>0.13454075032341528</v>
      </c>
      <c r="D11" s="94">
        <v>-0.1527936145952109</v>
      </c>
      <c r="E11" s="94">
        <v>0.57065948855989235</v>
      </c>
      <c r="F11" s="96">
        <v>0.18413554142936558</v>
      </c>
    </row>
    <row r="12" spans="1:6" ht="30">
      <c r="A12" s="126" t="s">
        <v>617</v>
      </c>
      <c r="B12" s="94" t="s">
        <v>0</v>
      </c>
      <c r="C12" s="94">
        <v>-1.7999999999999999E-2</v>
      </c>
      <c r="D12" s="94">
        <v>2.1000000000000001E-2</v>
      </c>
      <c r="E12" s="94">
        <v>-2.7E-2</v>
      </c>
      <c r="F12" s="96">
        <v>-7.9999999999999984E-3</v>
      </c>
    </row>
    <row r="13" spans="1:6">
      <c r="A13" s="81" t="s">
        <v>51</v>
      </c>
      <c r="B13" s="82"/>
      <c r="C13" s="282"/>
      <c r="D13" s="82"/>
      <c r="E13" s="82"/>
      <c r="F13" s="85"/>
    </row>
    <row r="14" spans="1:6">
      <c r="A14" s="113" t="s">
        <v>6</v>
      </c>
      <c r="B14" s="87">
        <v>78</v>
      </c>
      <c r="C14" s="283">
        <v>87</v>
      </c>
      <c r="D14" s="87">
        <v>68</v>
      </c>
      <c r="E14" s="87">
        <v>41</v>
      </c>
      <c r="F14" s="92" t="s">
        <v>0</v>
      </c>
    </row>
    <row r="15" spans="1:6">
      <c r="A15" s="113" t="s">
        <v>609</v>
      </c>
      <c r="B15" s="93" t="s">
        <v>0</v>
      </c>
      <c r="C15" s="94">
        <v>0.11538461538461542</v>
      </c>
      <c r="D15" s="94">
        <v>-0.2183908045977011</v>
      </c>
      <c r="E15" s="94">
        <v>-0.3970588235294118</v>
      </c>
      <c r="F15" s="96">
        <v>-0.16668833758083249</v>
      </c>
    </row>
    <row r="16" spans="1:6" ht="30">
      <c r="A16" s="127" t="s">
        <v>617</v>
      </c>
      <c r="B16" s="284" t="s">
        <v>0</v>
      </c>
      <c r="C16" s="285">
        <v>3.0000000000000001E-3</v>
      </c>
      <c r="D16" s="286">
        <v>1E-3</v>
      </c>
      <c r="E16" s="286">
        <v>-4.0000000000000001E-3</v>
      </c>
      <c r="F16" s="287">
        <v>0</v>
      </c>
    </row>
    <row r="17" spans="1:1">
      <c r="A17" s="24" t="s">
        <v>18</v>
      </c>
    </row>
  </sheetData>
  <mergeCells count="1">
    <mergeCell ref="A2:F2"/>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3.xml><?xml version="1.0" encoding="utf-8"?>
<worksheet xmlns="http://schemas.openxmlformats.org/spreadsheetml/2006/main" xmlns:r="http://schemas.openxmlformats.org/officeDocument/2006/relationships">
  <sheetPr>
    <pageSetUpPr fitToPage="1"/>
  </sheetPr>
  <dimension ref="A2:F17"/>
  <sheetViews>
    <sheetView showGridLines="0" workbookViewId="0">
      <selection activeCell="A17" sqref="A17"/>
    </sheetView>
  </sheetViews>
  <sheetFormatPr defaultRowHeight="15"/>
  <cols>
    <col min="1" max="1" width="40.140625" style="33" bestFit="1" customWidth="1"/>
    <col min="2" max="6" width="10.7109375" style="33" customWidth="1"/>
    <col min="7" max="16384" width="9.140625" style="33"/>
  </cols>
  <sheetData>
    <row r="2" spans="1:6">
      <c r="A2" s="597" t="s">
        <v>520</v>
      </c>
      <c r="B2" s="597"/>
      <c r="C2" s="597"/>
      <c r="D2" s="597"/>
      <c r="E2" s="597"/>
      <c r="F2" s="597"/>
    </row>
    <row r="4" spans="1:6">
      <c r="A4" s="108"/>
      <c r="B4" s="109">
        <v>2014</v>
      </c>
      <c r="C4" s="110">
        <v>2015</v>
      </c>
      <c r="D4" s="110">
        <v>2016</v>
      </c>
      <c r="E4" s="111">
        <v>2017</v>
      </c>
      <c r="F4" s="112" t="s">
        <v>12</v>
      </c>
    </row>
    <row r="5" spans="1:6">
      <c r="A5" s="81" t="s">
        <v>113</v>
      </c>
      <c r="B5" s="82"/>
      <c r="C5" s="84"/>
      <c r="D5" s="82"/>
      <c r="E5" s="82"/>
      <c r="F5" s="85"/>
    </row>
    <row r="6" spans="1:6">
      <c r="A6" s="113" t="s">
        <v>6</v>
      </c>
      <c r="B6" s="87">
        <v>31389</v>
      </c>
      <c r="C6" s="87">
        <v>31030</v>
      </c>
      <c r="D6" s="87">
        <v>22353</v>
      </c>
      <c r="E6" s="87">
        <v>17551</v>
      </c>
      <c r="F6" s="92"/>
    </row>
    <row r="7" spans="1:6">
      <c r="A7" s="113" t="s">
        <v>609</v>
      </c>
      <c r="B7" s="94" t="s">
        <v>0</v>
      </c>
      <c r="C7" s="94">
        <v>-1.143712765618532E-2</v>
      </c>
      <c r="D7" s="94">
        <v>-0.27963261359974223</v>
      </c>
      <c r="E7" s="94">
        <v>-0.21482575045855146</v>
      </c>
      <c r="F7" s="96">
        <v>-0.168631830571493</v>
      </c>
    </row>
    <row r="8" spans="1:6">
      <c r="A8" s="81" t="s">
        <v>114</v>
      </c>
      <c r="B8" s="82"/>
      <c r="C8" s="282"/>
      <c r="D8" s="82"/>
      <c r="E8" s="82"/>
      <c r="F8" s="85"/>
    </row>
    <row r="9" spans="1:6">
      <c r="A9" s="113" t="s">
        <v>6</v>
      </c>
      <c r="B9" s="87">
        <v>7646</v>
      </c>
      <c r="C9" s="283">
        <v>8570</v>
      </c>
      <c r="D9" s="87">
        <v>6884</v>
      </c>
      <c r="E9" s="87">
        <v>7656</v>
      </c>
      <c r="F9" s="92"/>
    </row>
    <row r="10" spans="1:6">
      <c r="A10" s="113" t="s">
        <v>609</v>
      </c>
      <c r="B10" s="94" t="s">
        <v>0</v>
      </c>
      <c r="C10" s="94">
        <v>0.12084750196181004</v>
      </c>
      <c r="D10" s="94">
        <v>-0.19673278879813305</v>
      </c>
      <c r="E10" s="94">
        <v>0.11214410226612426</v>
      </c>
      <c r="F10" s="96">
        <v>1.2086271809933749E-2</v>
      </c>
    </row>
    <row r="11" spans="1:6">
      <c r="A11" s="81" t="s">
        <v>115</v>
      </c>
      <c r="B11" s="82"/>
      <c r="C11" s="282"/>
      <c r="D11" s="82"/>
      <c r="E11" s="82"/>
      <c r="F11" s="85"/>
    </row>
    <row r="12" spans="1:6">
      <c r="A12" s="113" t="s">
        <v>6</v>
      </c>
      <c r="B12" s="87">
        <v>3298</v>
      </c>
      <c r="C12" s="283">
        <v>3080</v>
      </c>
      <c r="D12" s="87">
        <v>2094</v>
      </c>
      <c r="E12" s="87">
        <v>1711</v>
      </c>
      <c r="F12" s="92"/>
    </row>
    <row r="13" spans="1:6">
      <c r="A13" s="113" t="s">
        <v>609</v>
      </c>
      <c r="B13" s="94" t="s">
        <v>0</v>
      </c>
      <c r="C13" s="94">
        <v>-6.6100667070952079E-2</v>
      </c>
      <c r="D13" s="94">
        <v>-0.32012987012987015</v>
      </c>
      <c r="E13" s="94">
        <v>-0.18290353390639924</v>
      </c>
      <c r="F13" s="96">
        <v>-0.18971135703574049</v>
      </c>
    </row>
    <row r="14" spans="1:6">
      <c r="A14" s="81" t="s">
        <v>116</v>
      </c>
      <c r="B14" s="82"/>
      <c r="C14" s="282"/>
      <c r="D14" s="82"/>
      <c r="E14" s="82"/>
      <c r="F14" s="85"/>
    </row>
    <row r="15" spans="1:6">
      <c r="A15" s="113" t="s">
        <v>6</v>
      </c>
      <c r="B15" s="87">
        <v>20445</v>
      </c>
      <c r="C15" s="283">
        <v>19380</v>
      </c>
      <c r="D15" s="87">
        <v>13375</v>
      </c>
      <c r="E15" s="87">
        <v>8184</v>
      </c>
      <c r="F15" s="92"/>
    </row>
    <row r="16" spans="1:6">
      <c r="A16" s="279" t="s">
        <v>609</v>
      </c>
      <c r="B16" s="101" t="s">
        <v>117</v>
      </c>
      <c r="C16" s="103">
        <v>-5.2090975788701366E-2</v>
      </c>
      <c r="D16" s="103">
        <v>-0.3098555211558307</v>
      </c>
      <c r="E16" s="103">
        <v>-0.38811214953271023</v>
      </c>
      <c r="F16" s="288">
        <v>-0.25001954882574745</v>
      </c>
    </row>
    <row r="17" spans="1:1">
      <c r="A17" s="24" t="s">
        <v>18</v>
      </c>
    </row>
  </sheetData>
  <mergeCells count="1">
    <mergeCell ref="A2:F2"/>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4.xml><?xml version="1.0" encoding="utf-8"?>
<worksheet xmlns="http://schemas.openxmlformats.org/spreadsheetml/2006/main" xmlns:r="http://schemas.openxmlformats.org/officeDocument/2006/relationships">
  <sheetPr codeName="Folha8">
    <pageSetUpPr fitToPage="1"/>
  </sheetPr>
  <dimension ref="A2:O32"/>
  <sheetViews>
    <sheetView showGridLines="0" workbookViewId="0">
      <selection activeCell="A3" sqref="A3"/>
    </sheetView>
  </sheetViews>
  <sheetFormatPr defaultRowHeight="15"/>
  <cols>
    <col min="1" max="1" width="31" style="33" customWidth="1"/>
    <col min="2" max="10" width="10.7109375" style="33" customWidth="1"/>
    <col min="11" max="16384" width="9.140625" style="33"/>
  </cols>
  <sheetData>
    <row r="2" spans="1:15">
      <c r="A2" s="597" t="s">
        <v>558</v>
      </c>
      <c r="B2" s="597"/>
      <c r="C2" s="597"/>
      <c r="D2" s="597"/>
      <c r="E2" s="597"/>
      <c r="F2" s="597"/>
      <c r="G2" s="597"/>
      <c r="H2" s="597"/>
      <c r="I2" s="597"/>
      <c r="J2" s="597"/>
      <c r="K2" s="597"/>
      <c r="L2" s="597"/>
      <c r="M2" s="597"/>
      <c r="N2" s="597"/>
      <c r="O2" s="597"/>
    </row>
    <row r="4" spans="1:15">
      <c r="A4" s="289"/>
      <c r="B4" s="609" t="s">
        <v>6</v>
      </c>
      <c r="C4" s="610"/>
      <c r="D4" s="609" t="s">
        <v>11</v>
      </c>
      <c r="E4" s="610"/>
      <c r="F4" s="609" t="s">
        <v>12</v>
      </c>
      <c r="G4" s="610"/>
      <c r="H4" s="609" t="s">
        <v>13</v>
      </c>
      <c r="I4" s="610"/>
      <c r="J4" s="609" t="s">
        <v>3</v>
      </c>
      <c r="K4" s="610"/>
      <c r="L4" s="609" t="s">
        <v>4</v>
      </c>
      <c r="M4" s="610"/>
      <c r="N4" s="609" t="s">
        <v>5</v>
      </c>
      <c r="O4" s="610"/>
    </row>
    <row r="5" spans="1:15">
      <c r="A5" s="200" t="s">
        <v>118</v>
      </c>
      <c r="B5" s="290"/>
      <c r="C5" s="299"/>
      <c r="D5" s="290"/>
      <c r="E5" s="292"/>
      <c r="F5" s="290"/>
      <c r="G5" s="292"/>
      <c r="H5" s="290"/>
      <c r="I5" s="299"/>
      <c r="J5" s="290"/>
      <c r="K5" s="292"/>
      <c r="L5" s="290"/>
      <c r="M5" s="292"/>
      <c r="N5" s="290"/>
      <c r="O5" s="291"/>
    </row>
    <row r="6" spans="1:15">
      <c r="A6" s="205" t="s">
        <v>6</v>
      </c>
      <c r="B6" s="223">
        <v>4122</v>
      </c>
      <c r="C6" s="300">
        <v>1.0000000000000002</v>
      </c>
      <c r="D6" s="223">
        <v>3127</v>
      </c>
      <c r="E6" s="294">
        <v>1.0000000000000002</v>
      </c>
      <c r="F6" s="223">
        <v>902</v>
      </c>
      <c r="G6" s="294">
        <v>0.99999999999999978</v>
      </c>
      <c r="H6" s="223">
        <v>93</v>
      </c>
      <c r="I6" s="300">
        <v>0.99999999999999989</v>
      </c>
      <c r="J6" s="223">
        <v>2914</v>
      </c>
      <c r="K6" s="294">
        <v>1.0000000000000002</v>
      </c>
      <c r="L6" s="223">
        <v>1167</v>
      </c>
      <c r="M6" s="294">
        <v>1</v>
      </c>
      <c r="N6" s="223">
        <v>41</v>
      </c>
      <c r="O6" s="293">
        <v>1</v>
      </c>
    </row>
    <row r="7" spans="1:15">
      <c r="A7" s="200" t="s">
        <v>119</v>
      </c>
      <c r="B7" s="290"/>
      <c r="C7" s="301"/>
      <c r="D7" s="290"/>
      <c r="E7" s="292"/>
      <c r="F7" s="290"/>
      <c r="G7" s="292"/>
      <c r="H7" s="290"/>
      <c r="I7" s="301"/>
      <c r="J7" s="290"/>
      <c r="K7" s="292"/>
      <c r="L7" s="290"/>
      <c r="M7" s="292"/>
      <c r="N7" s="290"/>
      <c r="O7" s="291"/>
    </row>
    <row r="8" spans="1:15">
      <c r="A8" s="205" t="s">
        <v>120</v>
      </c>
      <c r="B8" s="223">
        <v>270</v>
      </c>
      <c r="C8" s="300">
        <v>6.5502183406113537E-2</v>
      </c>
      <c r="D8" s="223">
        <v>204</v>
      </c>
      <c r="E8" s="294">
        <v>6.523824752158619E-2</v>
      </c>
      <c r="F8" s="223">
        <v>62</v>
      </c>
      <c r="G8" s="294">
        <v>6.8736141906873618E-2</v>
      </c>
      <c r="H8" s="223">
        <v>4</v>
      </c>
      <c r="I8" s="300">
        <v>4.3010752688172046E-2</v>
      </c>
      <c r="J8" s="223">
        <v>186</v>
      </c>
      <c r="K8" s="294">
        <v>6.3829787234042548E-2</v>
      </c>
      <c r="L8" s="223">
        <v>83</v>
      </c>
      <c r="M8" s="294">
        <v>7.1122536418166238E-2</v>
      </c>
      <c r="N8" s="223">
        <v>1</v>
      </c>
      <c r="O8" s="293">
        <v>2.4390243902439025E-2</v>
      </c>
    </row>
    <row r="9" spans="1:15">
      <c r="A9" s="205" t="s">
        <v>121</v>
      </c>
      <c r="B9" s="223">
        <v>75</v>
      </c>
      <c r="C9" s="300">
        <v>1.8195050946142648E-2</v>
      </c>
      <c r="D9" s="223">
        <v>45</v>
      </c>
      <c r="E9" s="294">
        <v>1.4390789894467541E-2</v>
      </c>
      <c r="F9" s="223">
        <v>30</v>
      </c>
      <c r="G9" s="294">
        <v>3.325942350332594E-2</v>
      </c>
      <c r="H9" s="223">
        <v>0</v>
      </c>
      <c r="I9" s="300">
        <v>0</v>
      </c>
      <c r="J9" s="223">
        <v>62</v>
      </c>
      <c r="K9" s="294">
        <v>2.1276595744680851E-2</v>
      </c>
      <c r="L9" s="223">
        <v>13</v>
      </c>
      <c r="M9" s="294">
        <v>1.1139674378748929E-2</v>
      </c>
      <c r="N9" s="223">
        <v>0</v>
      </c>
      <c r="O9" s="293">
        <v>0</v>
      </c>
    </row>
    <row r="10" spans="1:15">
      <c r="A10" s="205" t="s">
        <v>122</v>
      </c>
      <c r="B10" s="223">
        <v>271</v>
      </c>
      <c r="C10" s="300">
        <v>6.5744784085395441E-2</v>
      </c>
      <c r="D10" s="223">
        <v>217</v>
      </c>
      <c r="E10" s="294">
        <v>6.9395586824432365E-2</v>
      </c>
      <c r="F10" s="223">
        <v>48</v>
      </c>
      <c r="G10" s="294">
        <v>5.3215077605321508E-2</v>
      </c>
      <c r="H10" s="223">
        <v>6</v>
      </c>
      <c r="I10" s="300">
        <v>6.4516129032258063E-2</v>
      </c>
      <c r="J10" s="223">
        <v>184</v>
      </c>
      <c r="K10" s="294">
        <v>6.3143445435827047E-2</v>
      </c>
      <c r="L10" s="223">
        <v>84</v>
      </c>
      <c r="M10" s="294">
        <v>7.1979434447300775E-2</v>
      </c>
      <c r="N10" s="223">
        <v>3</v>
      </c>
      <c r="O10" s="293">
        <v>7.3170731707317069E-2</v>
      </c>
    </row>
    <row r="11" spans="1:15">
      <c r="A11" s="205" t="s">
        <v>123</v>
      </c>
      <c r="B11" s="223">
        <v>72</v>
      </c>
      <c r="C11" s="300">
        <v>1.7467248908296942E-2</v>
      </c>
      <c r="D11" s="223">
        <v>45</v>
      </c>
      <c r="E11" s="294">
        <v>1.4390789894467541E-2</v>
      </c>
      <c r="F11" s="223">
        <v>27</v>
      </c>
      <c r="G11" s="294">
        <v>2.9933481152993349E-2</v>
      </c>
      <c r="H11" s="223">
        <v>0</v>
      </c>
      <c r="I11" s="300">
        <v>0</v>
      </c>
      <c r="J11" s="223">
        <v>61</v>
      </c>
      <c r="K11" s="294">
        <v>2.0933424845573097E-2</v>
      </c>
      <c r="L11" s="223">
        <v>11</v>
      </c>
      <c r="M11" s="294">
        <v>9.4258783204798635E-3</v>
      </c>
      <c r="N11" s="223">
        <v>0</v>
      </c>
      <c r="O11" s="293">
        <v>0</v>
      </c>
    </row>
    <row r="12" spans="1:15">
      <c r="A12" s="205" t="s">
        <v>124</v>
      </c>
      <c r="B12" s="223">
        <v>83</v>
      </c>
      <c r="C12" s="300">
        <v>2.0135856380397867E-2</v>
      </c>
      <c r="D12" s="223">
        <v>59</v>
      </c>
      <c r="E12" s="294">
        <v>1.8867924528301886E-2</v>
      </c>
      <c r="F12" s="223">
        <v>23</v>
      </c>
      <c r="G12" s="294">
        <v>2.5498891352549888E-2</v>
      </c>
      <c r="H12" s="223">
        <v>1</v>
      </c>
      <c r="I12" s="300">
        <v>1.0752688172043012E-2</v>
      </c>
      <c r="J12" s="223">
        <v>66</v>
      </c>
      <c r="K12" s="294">
        <v>2.2649279341111873E-2</v>
      </c>
      <c r="L12" s="223">
        <v>17</v>
      </c>
      <c r="M12" s="294">
        <v>1.456726649528706E-2</v>
      </c>
      <c r="N12" s="223">
        <v>0</v>
      </c>
      <c r="O12" s="293">
        <v>0</v>
      </c>
    </row>
    <row r="13" spans="1:15">
      <c r="A13" s="205" t="s">
        <v>125</v>
      </c>
      <c r="B13" s="223">
        <v>182</v>
      </c>
      <c r="C13" s="300">
        <v>4.4153323629306164E-2</v>
      </c>
      <c r="D13" s="223">
        <v>122</v>
      </c>
      <c r="E13" s="294">
        <v>3.9015030380556447E-2</v>
      </c>
      <c r="F13" s="223">
        <v>58</v>
      </c>
      <c r="G13" s="294">
        <v>6.4301552106430154E-2</v>
      </c>
      <c r="H13" s="223">
        <v>2</v>
      </c>
      <c r="I13" s="300">
        <v>2.1505376344086023E-2</v>
      </c>
      <c r="J13" s="223">
        <v>138</v>
      </c>
      <c r="K13" s="294">
        <v>4.7357584076870282E-2</v>
      </c>
      <c r="L13" s="223">
        <v>43</v>
      </c>
      <c r="M13" s="294">
        <v>3.6846615252784917E-2</v>
      </c>
      <c r="N13" s="223">
        <v>1</v>
      </c>
      <c r="O13" s="293">
        <v>2.4390243902439025E-2</v>
      </c>
    </row>
    <row r="14" spans="1:15">
      <c r="A14" s="205" t="s">
        <v>126</v>
      </c>
      <c r="B14" s="223">
        <v>97</v>
      </c>
      <c r="C14" s="300">
        <v>2.3532265890344493E-2</v>
      </c>
      <c r="D14" s="223">
        <v>56</v>
      </c>
      <c r="E14" s="294">
        <v>1.7908538535337384E-2</v>
      </c>
      <c r="F14" s="223">
        <v>39</v>
      </c>
      <c r="G14" s="294">
        <v>4.3237250554323724E-2</v>
      </c>
      <c r="H14" s="223">
        <v>2</v>
      </c>
      <c r="I14" s="300">
        <v>2.1505376344086023E-2</v>
      </c>
      <c r="J14" s="223">
        <v>79</v>
      </c>
      <c r="K14" s="294">
        <v>2.7110501029512696E-2</v>
      </c>
      <c r="L14" s="223">
        <v>17</v>
      </c>
      <c r="M14" s="294">
        <v>1.456726649528706E-2</v>
      </c>
      <c r="N14" s="223">
        <v>1</v>
      </c>
      <c r="O14" s="293">
        <v>2.4390243902439025E-2</v>
      </c>
    </row>
    <row r="15" spans="1:15">
      <c r="A15" s="205" t="s">
        <v>127</v>
      </c>
      <c r="B15" s="223">
        <v>220</v>
      </c>
      <c r="C15" s="300">
        <v>5.3372149442018436E-2</v>
      </c>
      <c r="D15" s="223">
        <v>148</v>
      </c>
      <c r="E15" s="294">
        <v>4.7329708986248803E-2</v>
      </c>
      <c r="F15" s="223">
        <v>68</v>
      </c>
      <c r="G15" s="294">
        <v>7.5388026607538808E-2</v>
      </c>
      <c r="H15" s="223">
        <v>4</v>
      </c>
      <c r="I15" s="300">
        <v>4.3010752688172046E-2</v>
      </c>
      <c r="J15" s="223">
        <v>158</v>
      </c>
      <c r="K15" s="294">
        <v>5.4221002059025393E-2</v>
      </c>
      <c r="L15" s="223">
        <v>60</v>
      </c>
      <c r="M15" s="294">
        <v>5.1413881748071981E-2</v>
      </c>
      <c r="N15" s="223">
        <v>2</v>
      </c>
      <c r="O15" s="293">
        <v>4.878048780487805E-2</v>
      </c>
    </row>
    <row r="16" spans="1:15">
      <c r="A16" s="205" t="s">
        <v>128</v>
      </c>
      <c r="B16" s="223">
        <v>83</v>
      </c>
      <c r="C16" s="300">
        <v>2.0135856380397867E-2</v>
      </c>
      <c r="D16" s="223">
        <v>54</v>
      </c>
      <c r="E16" s="294">
        <v>1.726894787336105E-2</v>
      </c>
      <c r="F16" s="223">
        <v>29</v>
      </c>
      <c r="G16" s="294">
        <v>3.2150776053215077E-2</v>
      </c>
      <c r="H16" s="223">
        <v>0</v>
      </c>
      <c r="I16" s="300">
        <v>0</v>
      </c>
      <c r="J16" s="223">
        <v>70</v>
      </c>
      <c r="K16" s="294">
        <v>2.4021962937542895E-2</v>
      </c>
      <c r="L16" s="223">
        <v>13</v>
      </c>
      <c r="M16" s="294">
        <v>1.1139674378748929E-2</v>
      </c>
      <c r="N16" s="223">
        <v>0</v>
      </c>
      <c r="O16" s="293">
        <v>0</v>
      </c>
    </row>
    <row r="17" spans="1:15">
      <c r="A17" s="205" t="s">
        <v>129</v>
      </c>
      <c r="B17" s="223">
        <v>221</v>
      </c>
      <c r="C17" s="300">
        <v>5.3614750121300341E-2</v>
      </c>
      <c r="D17" s="223">
        <v>145</v>
      </c>
      <c r="E17" s="294">
        <v>4.6370322993284301E-2</v>
      </c>
      <c r="F17" s="223">
        <v>71</v>
      </c>
      <c r="G17" s="294">
        <v>7.8713968957871402E-2</v>
      </c>
      <c r="H17" s="223">
        <v>5</v>
      </c>
      <c r="I17" s="300">
        <v>5.3763440860215055E-2</v>
      </c>
      <c r="J17" s="223">
        <v>171</v>
      </c>
      <c r="K17" s="294">
        <v>5.8682223747426217E-2</v>
      </c>
      <c r="L17" s="223">
        <v>49</v>
      </c>
      <c r="M17" s="294">
        <v>4.1988003427592117E-2</v>
      </c>
      <c r="N17" s="223">
        <v>1</v>
      </c>
      <c r="O17" s="293">
        <v>2.4390243902439025E-2</v>
      </c>
    </row>
    <row r="18" spans="1:15">
      <c r="A18" s="205" t="s">
        <v>130</v>
      </c>
      <c r="B18" s="223">
        <v>908</v>
      </c>
      <c r="C18" s="300">
        <v>0.220281416787967</v>
      </c>
      <c r="D18" s="223">
        <v>763</v>
      </c>
      <c r="E18" s="294">
        <v>0.24400383754397187</v>
      </c>
      <c r="F18" s="223">
        <v>114</v>
      </c>
      <c r="G18" s="294">
        <v>0.12638580931263857</v>
      </c>
      <c r="H18" s="223">
        <v>31</v>
      </c>
      <c r="I18" s="300">
        <v>0.33333333333333331</v>
      </c>
      <c r="J18" s="223">
        <v>606</v>
      </c>
      <c r="K18" s="294">
        <v>0.20796156485929992</v>
      </c>
      <c r="L18" s="223">
        <v>284</v>
      </c>
      <c r="M18" s="294">
        <v>0.24335904027420738</v>
      </c>
      <c r="N18" s="223">
        <v>18</v>
      </c>
      <c r="O18" s="293">
        <v>0.43902439024390244</v>
      </c>
    </row>
    <row r="19" spans="1:15">
      <c r="A19" s="205" t="s">
        <v>131</v>
      </c>
      <c r="B19" s="223">
        <v>66</v>
      </c>
      <c r="C19" s="300">
        <v>1.6011644832605532E-2</v>
      </c>
      <c r="D19" s="223">
        <v>39</v>
      </c>
      <c r="E19" s="294">
        <v>1.2472017908538535E-2</v>
      </c>
      <c r="F19" s="223">
        <v>27</v>
      </c>
      <c r="G19" s="294">
        <v>2.9933481152993349E-2</v>
      </c>
      <c r="H19" s="223">
        <v>0</v>
      </c>
      <c r="I19" s="300">
        <v>0</v>
      </c>
      <c r="J19" s="223">
        <v>55</v>
      </c>
      <c r="K19" s="294">
        <v>1.887439945092656E-2</v>
      </c>
      <c r="L19" s="223">
        <v>11</v>
      </c>
      <c r="M19" s="294">
        <v>9.4258783204798635E-3</v>
      </c>
      <c r="N19" s="223">
        <v>0</v>
      </c>
      <c r="O19" s="293">
        <v>0</v>
      </c>
    </row>
    <row r="20" spans="1:15">
      <c r="A20" s="205" t="s">
        <v>132</v>
      </c>
      <c r="B20" s="223">
        <v>591</v>
      </c>
      <c r="C20" s="300">
        <v>0.14337700145560409</v>
      </c>
      <c r="D20" s="223">
        <v>475</v>
      </c>
      <c r="E20" s="294">
        <v>0.15190278221937958</v>
      </c>
      <c r="F20" s="223">
        <v>98</v>
      </c>
      <c r="G20" s="294">
        <v>0.10864745011086474</v>
      </c>
      <c r="H20" s="223">
        <v>18</v>
      </c>
      <c r="I20" s="300">
        <v>0.19354838709677419</v>
      </c>
      <c r="J20" s="223">
        <v>382</v>
      </c>
      <c r="K20" s="294">
        <v>0.13109128345916266</v>
      </c>
      <c r="L20" s="223">
        <v>199</v>
      </c>
      <c r="M20" s="294">
        <v>0.17052270779777207</v>
      </c>
      <c r="N20" s="223">
        <v>10</v>
      </c>
      <c r="O20" s="293">
        <v>0.24390243902439024</v>
      </c>
    </row>
    <row r="21" spans="1:15">
      <c r="A21" s="205" t="s">
        <v>133</v>
      </c>
      <c r="B21" s="223">
        <v>184</v>
      </c>
      <c r="C21" s="300">
        <v>4.4638524987869965E-2</v>
      </c>
      <c r="D21" s="223">
        <v>132</v>
      </c>
      <c r="E21" s="294">
        <v>4.2212983690438119E-2</v>
      </c>
      <c r="F21" s="223">
        <v>51</v>
      </c>
      <c r="G21" s="294">
        <v>5.6541019955654102E-2</v>
      </c>
      <c r="H21" s="223">
        <v>1</v>
      </c>
      <c r="I21" s="300">
        <v>1.0752688172043012E-2</v>
      </c>
      <c r="J21" s="223">
        <v>136</v>
      </c>
      <c r="K21" s="294">
        <v>4.6671242278654768E-2</v>
      </c>
      <c r="L21" s="223">
        <v>47</v>
      </c>
      <c r="M21" s="294">
        <v>4.0274207369323051E-2</v>
      </c>
      <c r="N21" s="223">
        <v>1</v>
      </c>
      <c r="O21" s="293">
        <v>2.4390243902439025E-2</v>
      </c>
    </row>
    <row r="22" spans="1:15">
      <c r="A22" s="205" t="s">
        <v>134</v>
      </c>
      <c r="B22" s="223">
        <v>241</v>
      </c>
      <c r="C22" s="300">
        <v>5.8466763706938381E-2</v>
      </c>
      <c r="D22" s="223">
        <v>199</v>
      </c>
      <c r="E22" s="294">
        <v>6.363927086664535E-2</v>
      </c>
      <c r="F22" s="223">
        <v>39</v>
      </c>
      <c r="G22" s="294">
        <v>4.3237250554323724E-2</v>
      </c>
      <c r="H22" s="223">
        <v>3</v>
      </c>
      <c r="I22" s="300">
        <v>3.2258064516129031E-2</v>
      </c>
      <c r="J22" s="223">
        <v>172</v>
      </c>
      <c r="K22" s="294">
        <v>5.9025394646533974E-2</v>
      </c>
      <c r="L22" s="223">
        <v>68</v>
      </c>
      <c r="M22" s="294">
        <v>5.8269065981148241E-2</v>
      </c>
      <c r="N22" s="223">
        <v>1</v>
      </c>
      <c r="O22" s="293">
        <v>2.4390243902439025E-2</v>
      </c>
    </row>
    <row r="23" spans="1:15">
      <c r="A23" s="205" t="s">
        <v>135</v>
      </c>
      <c r="B23" s="223">
        <v>91</v>
      </c>
      <c r="C23" s="300">
        <v>2.2076661814653082E-2</v>
      </c>
      <c r="D23" s="223">
        <v>72</v>
      </c>
      <c r="E23" s="294">
        <v>2.3025263831148064E-2</v>
      </c>
      <c r="F23" s="223">
        <v>19</v>
      </c>
      <c r="G23" s="294">
        <v>2.1064301552106431E-2</v>
      </c>
      <c r="H23" s="223">
        <v>0</v>
      </c>
      <c r="I23" s="300">
        <v>0</v>
      </c>
      <c r="J23" s="223">
        <v>64</v>
      </c>
      <c r="K23" s="294">
        <v>2.1962937542896362E-2</v>
      </c>
      <c r="L23" s="223">
        <v>27</v>
      </c>
      <c r="M23" s="294">
        <v>2.313624678663239E-2</v>
      </c>
      <c r="N23" s="223">
        <v>0</v>
      </c>
      <c r="O23" s="293">
        <v>0</v>
      </c>
    </row>
    <row r="24" spans="1:15">
      <c r="A24" s="205" t="s">
        <v>136</v>
      </c>
      <c r="B24" s="223">
        <v>94</v>
      </c>
      <c r="C24" s="300">
        <v>2.2804463852498787E-2</v>
      </c>
      <c r="D24" s="223">
        <v>66</v>
      </c>
      <c r="E24" s="294">
        <v>2.1106491845219059E-2</v>
      </c>
      <c r="F24" s="223">
        <v>28</v>
      </c>
      <c r="G24" s="294">
        <v>3.1042128603104215E-2</v>
      </c>
      <c r="H24" s="223">
        <v>0</v>
      </c>
      <c r="I24" s="300">
        <v>0</v>
      </c>
      <c r="J24" s="223">
        <v>73</v>
      </c>
      <c r="K24" s="294">
        <v>2.5051475634866163E-2</v>
      </c>
      <c r="L24" s="223">
        <v>21</v>
      </c>
      <c r="M24" s="294">
        <v>1.7994858611825194E-2</v>
      </c>
      <c r="N24" s="223">
        <v>0</v>
      </c>
      <c r="O24" s="293">
        <v>0</v>
      </c>
    </row>
    <row r="25" spans="1:15">
      <c r="A25" s="205" t="s">
        <v>137</v>
      </c>
      <c r="B25" s="223">
        <v>161</v>
      </c>
      <c r="C25" s="300">
        <v>3.905870936438622E-2</v>
      </c>
      <c r="D25" s="223">
        <v>110</v>
      </c>
      <c r="E25" s="294">
        <v>3.517748640869843E-2</v>
      </c>
      <c r="F25" s="223">
        <v>49</v>
      </c>
      <c r="G25" s="294">
        <v>5.432372505543237E-2</v>
      </c>
      <c r="H25" s="223">
        <v>2</v>
      </c>
      <c r="I25" s="300">
        <v>2.1505376344086023E-2</v>
      </c>
      <c r="J25" s="223">
        <v>120</v>
      </c>
      <c r="K25" s="294">
        <v>4.1180507892930679E-2</v>
      </c>
      <c r="L25" s="223">
        <v>40</v>
      </c>
      <c r="M25" s="294">
        <v>3.4275921165381321E-2</v>
      </c>
      <c r="N25" s="223">
        <v>1</v>
      </c>
      <c r="O25" s="293">
        <v>2.4390243902439025E-2</v>
      </c>
    </row>
    <row r="26" spans="1:15">
      <c r="A26" s="205" t="s">
        <v>138</v>
      </c>
      <c r="B26" s="223">
        <v>94</v>
      </c>
      <c r="C26" s="300">
        <v>2.2804463852498787E-2</v>
      </c>
      <c r="D26" s="223">
        <v>90</v>
      </c>
      <c r="E26" s="294">
        <v>2.8781579788935082E-2</v>
      </c>
      <c r="F26" s="223">
        <v>3</v>
      </c>
      <c r="G26" s="294">
        <v>3.3259423503325942E-3</v>
      </c>
      <c r="H26" s="223">
        <v>1</v>
      </c>
      <c r="I26" s="300">
        <v>1.0752688172043012E-2</v>
      </c>
      <c r="J26" s="223">
        <v>52</v>
      </c>
      <c r="K26" s="294">
        <v>1.7844886753603295E-2</v>
      </c>
      <c r="L26" s="223">
        <v>41</v>
      </c>
      <c r="M26" s="294">
        <v>3.5132819194515851E-2</v>
      </c>
      <c r="N26" s="223">
        <v>1</v>
      </c>
      <c r="O26" s="293">
        <v>2.4390243902439025E-2</v>
      </c>
    </row>
    <row r="27" spans="1:15">
      <c r="A27" s="205" t="s">
        <v>139</v>
      </c>
      <c r="B27" s="223">
        <v>25</v>
      </c>
      <c r="C27" s="300">
        <v>6.0650169820475495E-3</v>
      </c>
      <c r="D27" s="223">
        <v>18</v>
      </c>
      <c r="E27" s="294">
        <v>5.7563159577870161E-3</v>
      </c>
      <c r="F27" s="223">
        <v>5</v>
      </c>
      <c r="G27" s="294">
        <v>5.5432372505543242E-3</v>
      </c>
      <c r="H27" s="223">
        <v>2</v>
      </c>
      <c r="I27" s="300">
        <v>2.1505376344086023E-2</v>
      </c>
      <c r="J27" s="223">
        <v>18</v>
      </c>
      <c r="K27" s="294">
        <v>6.1770761839396015E-3</v>
      </c>
      <c r="L27" s="223">
        <v>7</v>
      </c>
      <c r="M27" s="294">
        <v>5.9982862039417309E-3</v>
      </c>
      <c r="N27" s="223">
        <v>0</v>
      </c>
      <c r="O27" s="293">
        <v>0</v>
      </c>
    </row>
    <row r="28" spans="1:15">
      <c r="A28" s="205" t="s">
        <v>140</v>
      </c>
      <c r="B28" s="223">
        <v>25</v>
      </c>
      <c r="C28" s="300">
        <v>6.0650169820475495E-3</v>
      </c>
      <c r="D28" s="223">
        <v>21</v>
      </c>
      <c r="E28" s="294">
        <v>6.7157019507515193E-3</v>
      </c>
      <c r="F28" s="223">
        <v>2</v>
      </c>
      <c r="G28" s="294">
        <v>2.2172949002217295E-3</v>
      </c>
      <c r="H28" s="223">
        <v>2</v>
      </c>
      <c r="I28" s="300">
        <v>2.1505376344086023E-2</v>
      </c>
      <c r="J28" s="223">
        <v>17</v>
      </c>
      <c r="K28" s="294">
        <v>5.8339052848318459E-3</v>
      </c>
      <c r="L28" s="223">
        <v>8</v>
      </c>
      <c r="M28" s="294">
        <v>6.8551842330762643E-3</v>
      </c>
      <c r="N28" s="223">
        <v>0</v>
      </c>
      <c r="O28" s="293">
        <v>0</v>
      </c>
    </row>
    <row r="29" spans="1:15">
      <c r="A29" s="295" t="s">
        <v>141</v>
      </c>
      <c r="B29" s="230">
        <v>68</v>
      </c>
      <c r="C29" s="302">
        <v>1.6496846191169336E-2</v>
      </c>
      <c r="D29" s="230">
        <v>47</v>
      </c>
      <c r="E29" s="297">
        <v>1.5030380556443877E-2</v>
      </c>
      <c r="F29" s="230">
        <v>12</v>
      </c>
      <c r="G29" s="297">
        <v>1.3303769401330377E-2</v>
      </c>
      <c r="H29" s="230">
        <v>9</v>
      </c>
      <c r="I29" s="302">
        <v>9.6774193548387094E-2</v>
      </c>
      <c r="J29" s="230">
        <v>44</v>
      </c>
      <c r="K29" s="297">
        <v>1.5099519560741249E-2</v>
      </c>
      <c r="L29" s="230">
        <v>24</v>
      </c>
      <c r="M29" s="297">
        <v>2.056555269922879E-2</v>
      </c>
      <c r="N29" s="230">
        <v>0</v>
      </c>
      <c r="O29" s="296">
        <v>0</v>
      </c>
    </row>
    <row r="30" spans="1:15">
      <c r="A30" s="24" t="s">
        <v>18</v>
      </c>
    </row>
    <row r="32" spans="1:15" s="24" customFormat="1" ht="11.25">
      <c r="A32" s="508"/>
    </row>
  </sheetData>
  <mergeCells count="8">
    <mergeCell ref="B4:C4"/>
    <mergeCell ref="D4:E4"/>
    <mergeCell ref="F4:G4"/>
    <mergeCell ref="H4:I4"/>
    <mergeCell ref="A2:O2"/>
    <mergeCell ref="J4:K4"/>
    <mergeCell ref="L4:M4"/>
    <mergeCell ref="N4:O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0" r:id="rId1"/>
</worksheet>
</file>

<file path=xl/worksheets/sheet25.xml><?xml version="1.0" encoding="utf-8"?>
<worksheet xmlns="http://schemas.openxmlformats.org/spreadsheetml/2006/main" xmlns:r="http://schemas.openxmlformats.org/officeDocument/2006/relationships">
  <sheetPr>
    <pageSetUpPr fitToPage="1"/>
  </sheetPr>
  <dimension ref="A2:I32"/>
  <sheetViews>
    <sheetView showGridLines="0" workbookViewId="0">
      <selection activeCell="A3" sqref="A3"/>
    </sheetView>
  </sheetViews>
  <sheetFormatPr defaultRowHeight="15"/>
  <cols>
    <col min="1" max="1" width="31" style="33" customWidth="1"/>
    <col min="2" max="9" width="10.7109375" style="33" customWidth="1"/>
    <col min="10" max="16384" width="9.140625" style="33"/>
  </cols>
  <sheetData>
    <row r="2" spans="1:9">
      <c r="A2" s="597" t="s">
        <v>521</v>
      </c>
      <c r="B2" s="597"/>
      <c r="C2" s="597"/>
      <c r="D2" s="597"/>
      <c r="E2" s="597"/>
      <c r="F2" s="597"/>
      <c r="G2" s="597"/>
      <c r="H2" s="597"/>
      <c r="I2" s="597"/>
    </row>
    <row r="4" spans="1:9">
      <c r="A4" s="199"/>
      <c r="B4" s="609">
        <v>2014</v>
      </c>
      <c r="C4" s="610"/>
      <c r="D4" s="609">
        <v>2015</v>
      </c>
      <c r="E4" s="610"/>
      <c r="F4" s="609">
        <v>2016</v>
      </c>
      <c r="G4" s="610"/>
      <c r="H4" s="609">
        <v>2017</v>
      </c>
      <c r="I4" s="612"/>
    </row>
    <row r="5" spans="1:9">
      <c r="A5" s="200" t="s">
        <v>118</v>
      </c>
      <c r="B5" s="290"/>
      <c r="C5" s="304"/>
      <c r="D5" s="290"/>
      <c r="E5" s="292"/>
      <c r="F5" s="290"/>
      <c r="G5" s="292"/>
      <c r="H5" s="290"/>
      <c r="I5" s="305"/>
    </row>
    <row r="6" spans="1:9">
      <c r="A6" s="205" t="s">
        <v>6</v>
      </c>
      <c r="B6" s="223">
        <v>5079</v>
      </c>
      <c r="C6" s="294">
        <v>1</v>
      </c>
      <c r="D6" s="223">
        <v>4917</v>
      </c>
      <c r="E6" s="294">
        <v>1</v>
      </c>
      <c r="F6" s="223">
        <v>4452</v>
      </c>
      <c r="G6" s="294">
        <v>1</v>
      </c>
      <c r="H6" s="223">
        <v>4122</v>
      </c>
      <c r="I6" s="293">
        <v>1.0000000000000002</v>
      </c>
    </row>
    <row r="7" spans="1:9">
      <c r="A7" s="200" t="s">
        <v>119</v>
      </c>
      <c r="B7" s="290"/>
      <c r="C7" s="292"/>
      <c r="D7" s="290"/>
      <c r="E7" s="292"/>
      <c r="F7" s="290"/>
      <c r="G7" s="292"/>
      <c r="H7" s="290"/>
      <c r="I7" s="291"/>
    </row>
    <row r="8" spans="1:9">
      <c r="A8" s="205" t="s">
        <v>120</v>
      </c>
      <c r="B8" s="223">
        <v>341</v>
      </c>
      <c r="C8" s="294">
        <v>6.8139200630045291E-2</v>
      </c>
      <c r="D8" s="223">
        <v>328</v>
      </c>
      <c r="E8" s="294">
        <v>6.6707341875127113E-2</v>
      </c>
      <c r="F8" s="223">
        <v>293</v>
      </c>
      <c r="G8" s="294">
        <v>6.6813117699910149E-2</v>
      </c>
      <c r="H8" s="223">
        <v>270</v>
      </c>
      <c r="I8" s="293">
        <v>6.5502183406113537E-2</v>
      </c>
    </row>
    <row r="9" spans="1:9">
      <c r="A9" s="205" t="s">
        <v>121</v>
      </c>
      <c r="B9" s="223">
        <v>86</v>
      </c>
      <c r="C9" s="294">
        <v>1.6932467021067141E-2</v>
      </c>
      <c r="D9" s="223">
        <v>81</v>
      </c>
      <c r="E9" s="294">
        <v>1.6473459426479559E-2</v>
      </c>
      <c r="F9" s="223">
        <v>77</v>
      </c>
      <c r="G9" s="294">
        <v>1.7295597484276729E-2</v>
      </c>
      <c r="H9" s="223">
        <v>75</v>
      </c>
      <c r="I9" s="293">
        <v>1.8195050946142648E-2</v>
      </c>
    </row>
    <row r="10" spans="1:9">
      <c r="A10" s="205" t="s">
        <v>122</v>
      </c>
      <c r="B10" s="223">
        <v>329</v>
      </c>
      <c r="C10" s="294">
        <v>6.4776530813152197E-2</v>
      </c>
      <c r="D10" s="223">
        <v>321</v>
      </c>
      <c r="E10" s="294">
        <v>6.5283709579011598E-2</v>
      </c>
      <c r="F10" s="223">
        <v>294</v>
      </c>
      <c r="G10" s="294">
        <v>6.6037735849056603E-2</v>
      </c>
      <c r="H10" s="223">
        <v>271</v>
      </c>
      <c r="I10" s="293">
        <v>6.5744784085395441E-2</v>
      </c>
    </row>
    <row r="11" spans="1:9">
      <c r="A11" s="205" t="s">
        <v>123</v>
      </c>
      <c r="B11" s="223">
        <v>83</v>
      </c>
      <c r="C11" s="294">
        <v>1.6341799566843868E-2</v>
      </c>
      <c r="D11" s="223">
        <v>83</v>
      </c>
      <c r="E11" s="294">
        <v>1.6880211511083994E-2</v>
      </c>
      <c r="F11" s="223">
        <v>78</v>
      </c>
      <c r="G11" s="294">
        <v>1.7520215633423181E-2</v>
      </c>
      <c r="H11" s="223">
        <v>72</v>
      </c>
      <c r="I11" s="293">
        <v>1.7467248908296942E-2</v>
      </c>
    </row>
    <row r="12" spans="1:9">
      <c r="A12" s="205" t="s">
        <v>124</v>
      </c>
      <c r="B12" s="223">
        <v>99</v>
      </c>
      <c r="C12" s="294">
        <v>1.9492025989367986E-2</v>
      </c>
      <c r="D12" s="223">
        <v>96</v>
      </c>
      <c r="E12" s="294">
        <v>1.9524100061012812E-2</v>
      </c>
      <c r="F12" s="223">
        <v>90</v>
      </c>
      <c r="G12" s="294">
        <v>2.0215633423180591E-2</v>
      </c>
      <c r="H12" s="223">
        <v>83</v>
      </c>
      <c r="I12" s="293">
        <v>2.0135856380397867E-2</v>
      </c>
    </row>
    <row r="13" spans="1:9">
      <c r="A13" s="205" t="s">
        <v>125</v>
      </c>
      <c r="B13" s="223">
        <v>221</v>
      </c>
      <c r="C13" s="294">
        <v>4.3512502461114391E-2</v>
      </c>
      <c r="D13" s="223">
        <v>215</v>
      </c>
      <c r="E13" s="294">
        <v>4.3725849094976614E-2</v>
      </c>
      <c r="F13" s="223">
        <v>199</v>
      </c>
      <c r="G13" s="294">
        <v>4.4699011680143758E-2</v>
      </c>
      <c r="H13" s="223">
        <v>182</v>
      </c>
      <c r="I13" s="293">
        <v>4.4153323629306164E-2</v>
      </c>
    </row>
    <row r="14" spans="1:9">
      <c r="A14" s="205" t="s">
        <v>126</v>
      </c>
      <c r="B14" s="223">
        <v>107</v>
      </c>
      <c r="C14" s="294">
        <v>2.1067139200630046E-2</v>
      </c>
      <c r="D14" s="223">
        <v>103</v>
      </c>
      <c r="E14" s="294">
        <v>2.0947732357128331E-2</v>
      </c>
      <c r="F14" s="223">
        <v>98</v>
      </c>
      <c r="G14" s="294">
        <v>2.20125786163522E-2</v>
      </c>
      <c r="H14" s="223">
        <v>97</v>
      </c>
      <c r="I14" s="293">
        <v>2.3532265890344493E-2</v>
      </c>
    </row>
    <row r="15" spans="1:9">
      <c r="A15" s="205" t="s">
        <v>127</v>
      </c>
      <c r="B15" s="223">
        <v>277</v>
      </c>
      <c r="C15" s="294">
        <v>5.4538294939948807E-2</v>
      </c>
      <c r="D15" s="223">
        <v>267</v>
      </c>
      <c r="E15" s="294">
        <v>5.4301403294691887E-2</v>
      </c>
      <c r="F15" s="223">
        <v>236</v>
      </c>
      <c r="G15" s="294">
        <v>5.3009883198562445E-2</v>
      </c>
      <c r="H15" s="223">
        <v>220</v>
      </c>
      <c r="I15" s="293">
        <v>5.3372149442018436E-2</v>
      </c>
    </row>
    <row r="16" spans="1:9">
      <c r="A16" s="205" t="s">
        <v>128</v>
      </c>
      <c r="B16" s="223">
        <v>98</v>
      </c>
      <c r="C16" s="294">
        <v>1.929513683796023E-2</v>
      </c>
      <c r="D16" s="223">
        <v>98</v>
      </c>
      <c r="E16" s="294">
        <v>1.9930852145617246E-2</v>
      </c>
      <c r="F16" s="223">
        <v>89</v>
      </c>
      <c r="G16" s="294">
        <v>1.9991015274034143E-2</v>
      </c>
      <c r="H16" s="223">
        <v>83</v>
      </c>
      <c r="I16" s="293">
        <v>2.0135856380397867E-2</v>
      </c>
    </row>
    <row r="17" spans="1:9">
      <c r="A17" s="205" t="s">
        <v>129</v>
      </c>
      <c r="B17" s="223">
        <v>269</v>
      </c>
      <c r="C17" s="294">
        <v>5.2963181728686748E-2</v>
      </c>
      <c r="D17" s="223">
        <v>257</v>
      </c>
      <c r="E17" s="294">
        <v>5.326764287166972E-2</v>
      </c>
      <c r="F17" s="223">
        <v>232</v>
      </c>
      <c r="G17" s="294">
        <v>5.2111410601976639E-2</v>
      </c>
      <c r="H17" s="223">
        <v>221</v>
      </c>
      <c r="I17" s="293">
        <v>5.3614750121300341E-2</v>
      </c>
    </row>
    <row r="18" spans="1:9">
      <c r="A18" s="205" t="s">
        <v>130</v>
      </c>
      <c r="B18" s="223">
        <v>1141</v>
      </c>
      <c r="C18" s="294">
        <v>0.22465052175625122</v>
      </c>
      <c r="D18" s="223">
        <v>1109</v>
      </c>
      <c r="E18" s="294">
        <v>0.22554403091315842</v>
      </c>
      <c r="F18" s="223">
        <v>985</v>
      </c>
      <c r="G18" s="294">
        <v>0.22124887690925427</v>
      </c>
      <c r="H18" s="223">
        <v>908</v>
      </c>
      <c r="I18" s="293">
        <v>0.220281416787967</v>
      </c>
    </row>
    <row r="19" spans="1:9">
      <c r="A19" s="205" t="s">
        <v>131</v>
      </c>
      <c r="B19" s="223">
        <v>72</v>
      </c>
      <c r="C19" s="294">
        <v>1.4176018901358535E-2</v>
      </c>
      <c r="D19" s="223">
        <v>69</v>
      </c>
      <c r="E19" s="294">
        <v>1.4032946918852958E-2</v>
      </c>
      <c r="F19" s="223">
        <v>67</v>
      </c>
      <c r="G19" s="294">
        <v>1.504941599281222E-2</v>
      </c>
      <c r="H19" s="223">
        <v>66</v>
      </c>
      <c r="I19" s="293">
        <v>1.6011644832605532E-2</v>
      </c>
    </row>
    <row r="20" spans="1:9">
      <c r="A20" s="205" t="s">
        <v>132</v>
      </c>
      <c r="B20" s="223">
        <v>768</v>
      </c>
      <c r="C20" s="294">
        <v>0.15121086828115771</v>
      </c>
      <c r="D20" s="223">
        <v>731</v>
      </c>
      <c r="E20" s="294">
        <v>0.14866788692292049</v>
      </c>
      <c r="F20" s="223">
        <v>648</v>
      </c>
      <c r="G20" s="294">
        <v>0.14555256064690028</v>
      </c>
      <c r="H20" s="223">
        <v>591</v>
      </c>
      <c r="I20" s="293">
        <v>0.14337700145560409</v>
      </c>
    </row>
    <row r="21" spans="1:9">
      <c r="A21" s="205" t="s">
        <v>133</v>
      </c>
      <c r="B21" s="223">
        <v>218</v>
      </c>
      <c r="C21" s="294">
        <v>4.2921835006891118E-2</v>
      </c>
      <c r="D21" s="223">
        <v>213</v>
      </c>
      <c r="E21" s="294">
        <v>4.3319097010372176E-2</v>
      </c>
      <c r="F21" s="223">
        <v>194</v>
      </c>
      <c r="G21" s="294">
        <v>4.3575920934411504E-2</v>
      </c>
      <c r="H21" s="223">
        <v>184</v>
      </c>
      <c r="I21" s="293">
        <v>4.4638524987869965E-2</v>
      </c>
    </row>
    <row r="22" spans="1:9">
      <c r="A22" s="205" t="s">
        <v>134</v>
      </c>
      <c r="B22" s="223">
        <v>302</v>
      </c>
      <c r="C22" s="294">
        <v>5.9460523725142746E-2</v>
      </c>
      <c r="D22" s="223">
        <v>291</v>
      </c>
      <c r="E22" s="294">
        <v>5.9182428309945086E-2</v>
      </c>
      <c r="F22" s="223">
        <v>264</v>
      </c>
      <c r="G22" s="294">
        <v>5.9299191374663072E-2</v>
      </c>
      <c r="H22" s="223">
        <v>241</v>
      </c>
      <c r="I22" s="293">
        <v>5.8466763706938381E-2</v>
      </c>
    </row>
    <row r="23" spans="1:9">
      <c r="A23" s="205" t="s">
        <v>135</v>
      </c>
      <c r="B23" s="223">
        <v>118</v>
      </c>
      <c r="C23" s="294">
        <v>2.3232919866115379E-2</v>
      </c>
      <c r="D23" s="223">
        <v>111</v>
      </c>
      <c r="E23" s="294">
        <v>2.2574740695546065E-2</v>
      </c>
      <c r="F23" s="223">
        <v>102</v>
      </c>
      <c r="G23" s="294">
        <v>2.2911051212938006E-2</v>
      </c>
      <c r="H23" s="223">
        <v>91</v>
      </c>
      <c r="I23" s="293">
        <v>2.2076661814653082E-2</v>
      </c>
    </row>
    <row r="24" spans="1:9">
      <c r="A24" s="205" t="s">
        <v>136</v>
      </c>
      <c r="B24" s="223">
        <v>113</v>
      </c>
      <c r="C24" s="294">
        <v>2.2248474109076589E-2</v>
      </c>
      <c r="D24" s="223">
        <v>111</v>
      </c>
      <c r="E24" s="294">
        <v>2.2574740695546065E-2</v>
      </c>
      <c r="F24" s="223">
        <v>103</v>
      </c>
      <c r="G24" s="294">
        <v>2.3135669362084457E-2</v>
      </c>
      <c r="H24" s="223">
        <v>94</v>
      </c>
      <c r="I24" s="293">
        <v>2.2804463852498787E-2</v>
      </c>
    </row>
    <row r="25" spans="1:9">
      <c r="A25" s="205" t="s">
        <v>137</v>
      </c>
      <c r="B25" s="223">
        <v>182</v>
      </c>
      <c r="C25" s="294">
        <v>3.5833825556211854E-2</v>
      </c>
      <c r="D25" s="223">
        <v>180</v>
      </c>
      <c r="E25" s="294">
        <v>3.6607687614399025E-2</v>
      </c>
      <c r="F25" s="223">
        <v>169</v>
      </c>
      <c r="G25" s="294">
        <v>3.7960467205750227E-2</v>
      </c>
      <c r="H25" s="223">
        <v>161</v>
      </c>
      <c r="I25" s="293">
        <v>3.905870936438622E-2</v>
      </c>
    </row>
    <row r="26" spans="1:9">
      <c r="A26" s="205" t="s">
        <v>138</v>
      </c>
      <c r="B26" s="223">
        <v>116</v>
      </c>
      <c r="C26" s="294">
        <v>2.2839141563299862E-2</v>
      </c>
      <c r="D26" s="223">
        <v>115</v>
      </c>
      <c r="E26" s="294">
        <v>2.3388244864754933E-2</v>
      </c>
      <c r="F26" s="223">
        <v>106</v>
      </c>
      <c r="G26" s="294">
        <v>2.3809523809523808E-2</v>
      </c>
      <c r="H26" s="223">
        <v>94</v>
      </c>
      <c r="I26" s="293">
        <v>2.2804463852498787E-2</v>
      </c>
    </row>
    <row r="27" spans="1:9">
      <c r="A27" s="205" t="s">
        <v>139</v>
      </c>
      <c r="B27" s="223">
        <v>33</v>
      </c>
      <c r="C27" s="294">
        <v>6.4973419964559952E-3</v>
      </c>
      <c r="D27" s="223">
        <v>32</v>
      </c>
      <c r="E27" s="294">
        <v>6.5080333536709379E-3</v>
      </c>
      <c r="F27" s="223">
        <v>28</v>
      </c>
      <c r="G27" s="294">
        <v>6.2893081761006293E-3</v>
      </c>
      <c r="H27" s="223">
        <v>25</v>
      </c>
      <c r="I27" s="293">
        <v>6.0650169820475495E-3</v>
      </c>
    </row>
    <row r="28" spans="1:9">
      <c r="A28" s="205" t="s">
        <v>140</v>
      </c>
      <c r="B28" s="223">
        <v>29</v>
      </c>
      <c r="C28" s="294">
        <v>5.7097853908249655E-3</v>
      </c>
      <c r="D28" s="223">
        <v>29</v>
      </c>
      <c r="E28" s="294">
        <v>5.8979052267642872E-3</v>
      </c>
      <c r="F28" s="223">
        <v>25</v>
      </c>
      <c r="G28" s="294">
        <v>5.6154537286612757E-3</v>
      </c>
      <c r="H28" s="223">
        <v>25</v>
      </c>
      <c r="I28" s="293">
        <v>6.0650169820475495E-3</v>
      </c>
    </row>
    <row r="29" spans="1:9">
      <c r="A29" s="295" t="s">
        <v>141</v>
      </c>
      <c r="B29" s="230">
        <v>77</v>
      </c>
      <c r="C29" s="297">
        <v>1.5160464658397323E-2</v>
      </c>
      <c r="D29" s="230">
        <v>77</v>
      </c>
      <c r="E29" s="297">
        <v>1.5659955257270694E-2</v>
      </c>
      <c r="F29" s="230">
        <v>75</v>
      </c>
      <c r="G29" s="297">
        <v>1.6846361185983826E-2</v>
      </c>
      <c r="H29" s="230">
        <v>68</v>
      </c>
      <c r="I29" s="296">
        <v>1.6496846191169336E-2</v>
      </c>
    </row>
    <row r="30" spans="1:9">
      <c r="A30" s="24" t="s">
        <v>18</v>
      </c>
    </row>
    <row r="32" spans="1:9">
      <c r="A32" s="298"/>
    </row>
  </sheetData>
  <mergeCells count="5">
    <mergeCell ref="B4:C4"/>
    <mergeCell ref="D4:E4"/>
    <mergeCell ref="F4:G4"/>
    <mergeCell ref="H4:I4"/>
    <mergeCell ref="A2:I2"/>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4" orientation="portrait" verticalDpi="0" r:id="rId1"/>
</worksheet>
</file>

<file path=xl/worksheets/sheet26.xml><?xml version="1.0" encoding="utf-8"?>
<worksheet xmlns="http://schemas.openxmlformats.org/spreadsheetml/2006/main" xmlns:r="http://schemas.openxmlformats.org/officeDocument/2006/relationships">
  <sheetPr>
    <pageSetUpPr fitToPage="1"/>
  </sheetPr>
  <dimension ref="A2:H32"/>
  <sheetViews>
    <sheetView showGridLines="0" workbookViewId="0">
      <selection activeCell="A3" sqref="A3"/>
    </sheetView>
  </sheetViews>
  <sheetFormatPr defaultRowHeight="15"/>
  <cols>
    <col min="1" max="1" width="58" style="33" bestFit="1" customWidth="1"/>
    <col min="2" max="8" width="10.7109375" style="33" customWidth="1"/>
    <col min="9" max="16384" width="9.140625" style="33"/>
  </cols>
  <sheetData>
    <row r="2" spans="1:8">
      <c r="A2" s="597" t="s">
        <v>559</v>
      </c>
      <c r="B2" s="597"/>
      <c r="C2" s="597"/>
      <c r="D2" s="597"/>
      <c r="E2" s="597"/>
      <c r="F2" s="597"/>
      <c r="G2" s="597"/>
      <c r="H2" s="597"/>
    </row>
    <row r="4" spans="1:8">
      <c r="A4" s="199"/>
      <c r="B4" s="303">
        <v>2014</v>
      </c>
      <c r="C4" s="609">
        <v>2015</v>
      </c>
      <c r="D4" s="610"/>
      <c r="E4" s="609">
        <v>2016</v>
      </c>
      <c r="F4" s="610"/>
      <c r="G4" s="609">
        <v>2017</v>
      </c>
      <c r="H4" s="612"/>
    </row>
    <row r="5" spans="1:8">
      <c r="A5" s="200" t="s">
        <v>142</v>
      </c>
      <c r="B5" s="290"/>
      <c r="C5" s="290"/>
      <c r="D5" s="292"/>
      <c r="E5" s="290"/>
      <c r="F5" s="292"/>
      <c r="G5" s="290"/>
      <c r="H5" s="305"/>
    </row>
    <row r="6" spans="1:8">
      <c r="A6" s="205" t="s">
        <v>6</v>
      </c>
      <c r="B6" s="306">
        <v>2042.6898995865329</v>
      </c>
      <c r="C6" s="306">
        <v>2103.1787675411838</v>
      </c>
      <c r="D6" s="307"/>
      <c r="E6" s="306">
        <v>2315.7172057502248</v>
      </c>
      <c r="F6" s="307"/>
      <c r="G6" s="306">
        <v>2497</v>
      </c>
      <c r="H6" s="293"/>
    </row>
    <row r="7" spans="1:8">
      <c r="A7" s="200" t="s">
        <v>119</v>
      </c>
      <c r="B7" s="290"/>
      <c r="C7" s="290"/>
      <c r="D7" s="292"/>
      <c r="E7" s="290"/>
      <c r="F7" s="292"/>
      <c r="G7" s="290"/>
      <c r="H7" s="291"/>
    </row>
    <row r="8" spans="1:8">
      <c r="A8" s="205" t="s">
        <v>120</v>
      </c>
      <c r="B8" s="223">
        <v>2061.4164222873901</v>
      </c>
      <c r="C8" s="223">
        <v>2138.3201219512193</v>
      </c>
      <c r="D8" s="294">
        <v>3.7306241879307089E-2</v>
      </c>
      <c r="E8" s="223">
        <v>2385.3720136518773</v>
      </c>
      <c r="F8" s="294">
        <v>0.11553550339096219</v>
      </c>
      <c r="G8" s="223">
        <v>2582.6740740740743</v>
      </c>
      <c r="H8" s="293">
        <v>8.271332911302931E-2</v>
      </c>
    </row>
    <row r="9" spans="1:8">
      <c r="A9" s="205" t="s">
        <v>121</v>
      </c>
      <c r="B9" s="223">
        <v>1712.6744186046512</v>
      </c>
      <c r="C9" s="223">
        <v>1793.3703703703704</v>
      </c>
      <c r="D9" s="294">
        <v>4.7116924786827719E-2</v>
      </c>
      <c r="E9" s="223">
        <v>1869.3636363636363</v>
      </c>
      <c r="F9" s="294">
        <v>4.2374551988149323E-2</v>
      </c>
      <c r="G9" s="223">
        <v>1901.4533333333334</v>
      </c>
      <c r="H9" s="293">
        <v>1.7166107409748887E-2</v>
      </c>
    </row>
    <row r="10" spans="1:8">
      <c r="A10" s="205" t="s">
        <v>122</v>
      </c>
      <c r="B10" s="223">
        <v>2552.0790273556231</v>
      </c>
      <c r="C10" s="223">
        <v>2608.3052959501556</v>
      </c>
      <c r="D10" s="294">
        <v>2.2031554662628183E-2</v>
      </c>
      <c r="E10" s="223">
        <v>2831.9625850340135</v>
      </c>
      <c r="F10" s="294">
        <v>8.5748125202645742E-2</v>
      </c>
      <c r="G10" s="223">
        <v>3062.6568265682658</v>
      </c>
      <c r="H10" s="293">
        <v>8.1460907270948901E-2</v>
      </c>
    </row>
    <row r="11" spans="1:8">
      <c r="A11" s="205" t="s">
        <v>123</v>
      </c>
      <c r="B11" s="223">
        <v>1563.9638554216867</v>
      </c>
      <c r="C11" s="223">
        <v>1543.5060240963855</v>
      </c>
      <c r="D11" s="294">
        <v>-1.3080757112372776E-2</v>
      </c>
      <c r="E11" s="223">
        <v>1621.3589743589744</v>
      </c>
      <c r="F11" s="294">
        <v>5.0439032337542322E-2</v>
      </c>
      <c r="G11" s="223">
        <v>1742.1111111111111</v>
      </c>
      <c r="H11" s="293">
        <v>7.4475880210227663E-2</v>
      </c>
    </row>
    <row r="12" spans="1:8">
      <c r="A12" s="205" t="s">
        <v>124</v>
      </c>
      <c r="B12" s="223">
        <v>1887.1717171717171</v>
      </c>
      <c r="C12" s="223">
        <v>1928.8645833333333</v>
      </c>
      <c r="D12" s="294">
        <v>2.2092778194080287E-2</v>
      </c>
      <c r="E12" s="223">
        <v>2034.6</v>
      </c>
      <c r="F12" s="294">
        <v>5.4817439015828695E-2</v>
      </c>
      <c r="G12" s="223">
        <v>2182.6867469879517</v>
      </c>
      <c r="H12" s="293">
        <v>7.2784206717758648E-2</v>
      </c>
    </row>
    <row r="13" spans="1:8">
      <c r="A13" s="205" t="s">
        <v>125</v>
      </c>
      <c r="B13" s="223">
        <v>1876.1176470588234</v>
      </c>
      <c r="C13" s="223">
        <v>1918.7116279069767</v>
      </c>
      <c r="D13" s="294">
        <v>2.2703256863943144E-2</v>
      </c>
      <c r="E13" s="223">
        <v>2061.994974874372</v>
      </c>
      <c r="F13" s="294">
        <v>7.4676853406937305E-2</v>
      </c>
      <c r="G13" s="223">
        <v>2241.7637362637361</v>
      </c>
      <c r="H13" s="293">
        <v>8.7181959015354415E-2</v>
      </c>
    </row>
    <row r="14" spans="1:8">
      <c r="A14" s="205" t="s">
        <v>126</v>
      </c>
      <c r="B14" s="223">
        <v>1494.0280373831777</v>
      </c>
      <c r="C14" s="223">
        <v>1531.514563106796</v>
      </c>
      <c r="D14" s="294">
        <v>2.5090911807302385E-2</v>
      </c>
      <c r="E14" s="223">
        <v>1593.9489795918366</v>
      </c>
      <c r="F14" s="294">
        <v>4.0766453019152271E-2</v>
      </c>
      <c r="G14" s="223">
        <v>1593.1546391752577</v>
      </c>
      <c r="H14" s="293">
        <v>-4.9834745449783835E-4</v>
      </c>
    </row>
    <row r="15" spans="1:8">
      <c r="A15" s="205" t="s">
        <v>127</v>
      </c>
      <c r="B15" s="223">
        <v>1593.7472924187725</v>
      </c>
      <c r="C15" s="223">
        <v>1655.1647940074906</v>
      </c>
      <c r="D15" s="294">
        <v>3.8536537053817987E-2</v>
      </c>
      <c r="E15" s="223">
        <v>1870.6313559322034</v>
      </c>
      <c r="F15" s="294">
        <v>0.13017831378773126</v>
      </c>
      <c r="G15" s="223">
        <v>1998.2590909090909</v>
      </c>
      <c r="H15" s="293">
        <v>6.8227090587437589E-2</v>
      </c>
    </row>
    <row r="16" spans="1:8">
      <c r="A16" s="205" t="s">
        <v>128</v>
      </c>
      <c r="B16" s="223">
        <v>1553.7244897959183</v>
      </c>
      <c r="C16" s="223">
        <v>1536.8673469387754</v>
      </c>
      <c r="D16" s="294">
        <v>-1.0849505795816561E-2</v>
      </c>
      <c r="E16" s="223">
        <v>1668.7977528089887</v>
      </c>
      <c r="F16" s="294">
        <v>8.584371717767314E-2</v>
      </c>
      <c r="G16" s="223">
        <v>1764.5421686746988</v>
      </c>
      <c r="H16" s="293">
        <v>5.7373289066664501E-2</v>
      </c>
    </row>
    <row r="17" spans="1:8">
      <c r="A17" s="205" t="s">
        <v>129</v>
      </c>
      <c r="B17" s="223">
        <v>1717.6802973977694</v>
      </c>
      <c r="C17" s="223">
        <v>1795.7821011673152</v>
      </c>
      <c r="D17" s="294">
        <v>4.5469348334417958E-2</v>
      </c>
      <c r="E17" s="223">
        <v>1980.2241379310344</v>
      </c>
      <c r="F17" s="294">
        <v>0.10270847261693161</v>
      </c>
      <c r="G17" s="223">
        <v>2069.1402714932128</v>
      </c>
      <c r="H17" s="293">
        <v>4.4902055206275326E-2</v>
      </c>
    </row>
    <row r="18" spans="1:8">
      <c r="A18" s="205" t="s">
        <v>130</v>
      </c>
      <c r="B18" s="223">
        <v>1959.1130587204207</v>
      </c>
      <c r="C18" s="223">
        <v>2018.68349864743</v>
      </c>
      <c r="D18" s="294">
        <v>3.0406841331514167E-2</v>
      </c>
      <c r="E18" s="223">
        <v>2282.1695431472081</v>
      </c>
      <c r="F18" s="294">
        <v>0.13052370253995749</v>
      </c>
      <c r="G18" s="223">
        <v>2488.861233480176</v>
      </c>
      <c r="H18" s="293">
        <v>9.0568069735928347E-2</v>
      </c>
    </row>
    <row r="19" spans="1:8">
      <c r="A19" s="205" t="s">
        <v>131</v>
      </c>
      <c r="B19" s="223">
        <v>1556.7222222222222</v>
      </c>
      <c r="C19" s="223">
        <v>1597.608695652174</v>
      </c>
      <c r="D19" s="294">
        <v>2.6264463143325756E-2</v>
      </c>
      <c r="E19" s="223">
        <v>1620.7164179104477</v>
      </c>
      <c r="F19" s="294">
        <v>1.4463943718609151E-2</v>
      </c>
      <c r="G19" s="223">
        <v>1622.0757575757575</v>
      </c>
      <c r="H19" s="293">
        <v>8.3872764555703583E-4</v>
      </c>
    </row>
    <row r="20" spans="1:8">
      <c r="A20" s="205" t="s">
        <v>132</v>
      </c>
      <c r="B20" s="223">
        <v>2329.2955729166665</v>
      </c>
      <c r="C20" s="223">
        <v>2436.670314637483</v>
      </c>
      <c r="D20" s="294">
        <v>4.6097516763991209E-2</v>
      </c>
      <c r="E20" s="223">
        <v>2740.8703703703704</v>
      </c>
      <c r="F20" s="294">
        <v>0.12484251722750805</v>
      </c>
      <c r="G20" s="223">
        <v>3005.1387478849406</v>
      </c>
      <c r="H20" s="293">
        <v>9.6417685553972454E-2</v>
      </c>
    </row>
    <row r="21" spans="1:8">
      <c r="A21" s="205" t="s">
        <v>133</v>
      </c>
      <c r="B21" s="223">
        <v>2026.5550458715597</v>
      </c>
      <c r="C21" s="223">
        <v>2058.5868544600939</v>
      </c>
      <c r="D21" s="294">
        <v>1.5806039245658932E-2</v>
      </c>
      <c r="E21" s="223">
        <v>2245.5515463917527</v>
      </c>
      <c r="F21" s="294">
        <v>9.0821862350177085E-2</v>
      </c>
      <c r="G21" s="223">
        <v>2352.2934782608695</v>
      </c>
      <c r="H21" s="293">
        <v>4.7534839287316499E-2</v>
      </c>
    </row>
    <row r="22" spans="1:8">
      <c r="A22" s="205" t="s">
        <v>134</v>
      </c>
      <c r="B22" s="223">
        <v>2822.8410596026488</v>
      </c>
      <c r="C22" s="223">
        <v>2928.4329896907216</v>
      </c>
      <c r="D22" s="294">
        <v>3.7406261230639837E-2</v>
      </c>
      <c r="E22" s="223">
        <v>3225.117424242424</v>
      </c>
      <c r="F22" s="294">
        <v>0.10131166927710233</v>
      </c>
      <c r="G22" s="223">
        <v>3534.9336099585062</v>
      </c>
      <c r="H22" s="293">
        <v>9.606353659785194E-2</v>
      </c>
    </row>
    <row r="23" spans="1:8">
      <c r="A23" s="205" t="s">
        <v>135</v>
      </c>
      <c r="B23" s="223">
        <v>2016.9237288135594</v>
      </c>
      <c r="C23" s="223">
        <v>2128.5585585585586</v>
      </c>
      <c r="D23" s="294">
        <v>5.534905864321793E-2</v>
      </c>
      <c r="E23" s="223">
        <v>2292.2843137254904</v>
      </c>
      <c r="F23" s="294">
        <v>7.6918605085408265E-2</v>
      </c>
      <c r="G23" s="223">
        <v>2551.4065934065934</v>
      </c>
      <c r="H23" s="293">
        <v>0.1130410735394205</v>
      </c>
    </row>
    <row r="24" spans="1:8">
      <c r="A24" s="205" t="s">
        <v>136</v>
      </c>
      <c r="B24" s="223">
        <v>1757.787610619469</v>
      </c>
      <c r="C24" s="223">
        <v>1772.2522522522522</v>
      </c>
      <c r="D24" s="294">
        <v>8.2288904219125492E-3</v>
      </c>
      <c r="E24" s="223">
        <v>1887.3495145631068</v>
      </c>
      <c r="F24" s="294">
        <v>6.4944063219321224E-2</v>
      </c>
      <c r="G24" s="223">
        <v>2053.5106382978724</v>
      </c>
      <c r="H24" s="293">
        <v>8.8039402586875593E-2</v>
      </c>
    </row>
    <row r="25" spans="1:8">
      <c r="A25" s="205" t="s">
        <v>137</v>
      </c>
      <c r="B25" s="223">
        <v>2009.6703296703297</v>
      </c>
      <c r="C25" s="223">
        <v>2021.2722222222221</v>
      </c>
      <c r="D25" s="294">
        <v>5.7730327111888968E-3</v>
      </c>
      <c r="E25" s="223">
        <v>2133.4142011834319</v>
      </c>
      <c r="F25" s="294">
        <v>5.5480888585070831E-2</v>
      </c>
      <c r="G25" s="223">
        <v>2220.3167701863354</v>
      </c>
      <c r="H25" s="293">
        <v>4.0734035122995449E-2</v>
      </c>
    </row>
    <row r="26" spans="1:8">
      <c r="A26" s="205" t="s">
        <v>138</v>
      </c>
      <c r="B26" s="223">
        <v>2230.0517241379312</v>
      </c>
      <c r="C26" s="223">
        <v>2229.7739130434784</v>
      </c>
      <c r="D26" s="294">
        <v>-1.245760766199755E-4</v>
      </c>
      <c r="E26" s="223">
        <v>2404.4905660377358</v>
      </c>
      <c r="F26" s="294">
        <v>7.8356218974587444E-2</v>
      </c>
      <c r="G26" s="223">
        <v>2706.0425531914893</v>
      </c>
      <c r="H26" s="293">
        <v>0.12541200677308928</v>
      </c>
    </row>
    <row r="27" spans="1:8">
      <c r="A27" s="205" t="s">
        <v>139</v>
      </c>
      <c r="B27" s="223">
        <v>2103.030303030303</v>
      </c>
      <c r="C27" s="223">
        <v>2157.375</v>
      </c>
      <c r="D27" s="294">
        <v>2.5841138328530189E-2</v>
      </c>
      <c r="E27" s="223">
        <v>2455.25</v>
      </c>
      <c r="F27" s="294">
        <v>0.13807288950692387</v>
      </c>
      <c r="G27" s="223">
        <v>2727.72</v>
      </c>
      <c r="H27" s="293">
        <v>0.11097444252112809</v>
      </c>
    </row>
    <row r="28" spans="1:8">
      <c r="A28" s="205" t="s">
        <v>140</v>
      </c>
      <c r="B28" s="223">
        <v>1140.3103448275863</v>
      </c>
      <c r="C28" s="223">
        <v>1133.2758620689656</v>
      </c>
      <c r="D28" s="294">
        <v>-6.1689195318879175E-3</v>
      </c>
      <c r="E28" s="223">
        <v>1309.8</v>
      </c>
      <c r="F28" s="294">
        <v>0.15576449109995427</v>
      </c>
      <c r="G28" s="223">
        <v>1300.04</v>
      </c>
      <c r="H28" s="293">
        <v>-7.4515193159261361E-3</v>
      </c>
    </row>
    <row r="29" spans="1:8">
      <c r="A29" s="295" t="s">
        <v>141</v>
      </c>
      <c r="B29" s="230">
        <v>1868.6233766233765</v>
      </c>
      <c r="C29" s="230">
        <v>1868.3766233766235</v>
      </c>
      <c r="D29" s="297">
        <v>-1.3205081871503488E-4</v>
      </c>
      <c r="E29" s="230">
        <v>1917.2133333333334</v>
      </c>
      <c r="F29" s="297">
        <v>2.613857899187888E-2</v>
      </c>
      <c r="G29" s="230">
        <v>2105.4117647058824</v>
      </c>
      <c r="H29" s="296">
        <v>9.8162488284671445E-2</v>
      </c>
    </row>
    <row r="30" spans="1:8">
      <c r="A30" s="24" t="s">
        <v>18</v>
      </c>
    </row>
    <row r="31" spans="1:8" s="24" customFormat="1" ht="11.25"/>
    <row r="32" spans="1:8" s="24" customFormat="1" ht="11.25">
      <c r="A32" s="508"/>
    </row>
  </sheetData>
  <mergeCells count="4">
    <mergeCell ref="A2:H2"/>
    <mergeCell ref="C4:D4"/>
    <mergeCell ref="E4:F4"/>
    <mergeCell ref="G4:H4"/>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scale="98" orientation="landscape" verticalDpi="0" r:id="rId1"/>
</worksheet>
</file>

<file path=xl/worksheets/sheet27.xml><?xml version="1.0" encoding="utf-8"?>
<worksheet xmlns="http://schemas.openxmlformats.org/spreadsheetml/2006/main" xmlns:r="http://schemas.openxmlformats.org/officeDocument/2006/relationships">
  <sheetPr>
    <pageSetUpPr fitToPage="1"/>
  </sheetPr>
  <dimension ref="A2:J16"/>
  <sheetViews>
    <sheetView showGridLines="0" workbookViewId="0">
      <selection activeCell="A8" sqref="A8"/>
    </sheetView>
  </sheetViews>
  <sheetFormatPr defaultRowHeight="15"/>
  <cols>
    <col min="1" max="1" width="31" style="33" customWidth="1"/>
    <col min="2" max="10" width="10.7109375" style="33" customWidth="1"/>
    <col min="11" max="16384" width="9.140625" style="33"/>
  </cols>
  <sheetData>
    <row r="2" spans="1:10">
      <c r="A2" s="597" t="s">
        <v>522</v>
      </c>
      <c r="B2" s="597"/>
      <c r="C2" s="597"/>
      <c r="D2" s="597"/>
      <c r="E2" s="597"/>
      <c r="F2" s="597"/>
      <c r="G2" s="597"/>
      <c r="H2" s="597"/>
      <c r="I2" s="597"/>
      <c r="J2" s="597"/>
    </row>
    <row r="4" spans="1:10">
      <c r="A4" s="179"/>
      <c r="B4" s="613">
        <v>2014</v>
      </c>
      <c r="C4" s="613"/>
      <c r="D4" s="614">
        <v>2015</v>
      </c>
      <c r="E4" s="614"/>
      <c r="F4" s="614">
        <v>2016</v>
      </c>
      <c r="G4" s="614"/>
      <c r="H4" s="614">
        <v>2017</v>
      </c>
      <c r="I4" s="614"/>
      <c r="J4" s="180" t="s">
        <v>12</v>
      </c>
    </row>
    <row r="5" spans="1:10" ht="30">
      <c r="A5" s="181" t="s">
        <v>143</v>
      </c>
      <c r="B5" s="82"/>
      <c r="C5" s="83"/>
      <c r="D5" s="84"/>
      <c r="E5" s="83"/>
      <c r="F5" s="82"/>
      <c r="G5" s="82"/>
      <c r="H5" s="82"/>
      <c r="I5" s="82"/>
      <c r="J5" s="182"/>
    </row>
    <row r="6" spans="1:10">
      <c r="A6" s="49" t="s">
        <v>144</v>
      </c>
      <c r="B6" s="309">
        <v>197</v>
      </c>
      <c r="C6" s="294"/>
      <c r="D6" s="309">
        <v>188</v>
      </c>
      <c r="E6" s="294"/>
      <c r="F6" s="309">
        <v>168</v>
      </c>
      <c r="G6" s="223"/>
      <c r="H6" s="309">
        <v>143</v>
      </c>
      <c r="I6" s="223"/>
      <c r="J6" s="312" t="s">
        <v>0</v>
      </c>
    </row>
    <row r="7" spans="1:10">
      <c r="A7" s="49" t="s">
        <v>609</v>
      </c>
      <c r="B7" s="310" t="s">
        <v>150</v>
      </c>
      <c r="C7" s="294"/>
      <c r="D7" s="116">
        <v>-4.5685279187817285E-2</v>
      </c>
      <c r="E7" s="294"/>
      <c r="F7" s="116">
        <v>-0.1063829787234043</v>
      </c>
      <c r="G7" s="223"/>
      <c r="H7" s="116">
        <v>-0.14880952380952384</v>
      </c>
      <c r="I7" s="223"/>
      <c r="J7" s="313">
        <v>-0.10029259390691514</v>
      </c>
    </row>
    <row r="8" spans="1:10">
      <c r="A8" s="181" t="s">
        <v>145</v>
      </c>
      <c r="B8" s="311"/>
      <c r="C8" s="311"/>
      <c r="D8" s="311"/>
      <c r="E8" s="311"/>
      <c r="F8" s="311"/>
      <c r="G8" s="311"/>
      <c r="H8" s="311"/>
      <c r="I8" s="311"/>
      <c r="J8" s="314"/>
    </row>
    <row r="9" spans="1:10">
      <c r="A9" s="49" t="s">
        <v>146</v>
      </c>
      <c r="B9" s="223">
        <v>140</v>
      </c>
      <c r="C9" s="294">
        <v>0.71065989847715738</v>
      </c>
      <c r="D9" s="223">
        <v>136</v>
      </c>
      <c r="E9" s="294">
        <v>0.72340425531914898</v>
      </c>
      <c r="F9" s="223">
        <v>112</v>
      </c>
      <c r="G9" s="294">
        <v>0.66666666666666663</v>
      </c>
      <c r="H9" s="309">
        <v>96</v>
      </c>
      <c r="I9" s="294">
        <v>0.67132867132867136</v>
      </c>
      <c r="J9" s="315"/>
    </row>
    <row r="10" spans="1:10">
      <c r="A10" s="49" t="s">
        <v>147</v>
      </c>
      <c r="B10" s="223">
        <v>7</v>
      </c>
      <c r="C10" s="294">
        <v>3.553299492385787E-2</v>
      </c>
      <c r="D10" s="223">
        <v>7</v>
      </c>
      <c r="E10" s="294">
        <v>3.7234042553191488E-2</v>
      </c>
      <c r="F10" s="223">
        <v>11</v>
      </c>
      <c r="G10" s="294">
        <v>6.5476190476190479E-2</v>
      </c>
      <c r="H10" s="309">
        <v>6</v>
      </c>
      <c r="I10" s="294">
        <v>4.195804195804196E-2</v>
      </c>
      <c r="J10" s="315"/>
    </row>
    <row r="11" spans="1:10">
      <c r="A11" s="49" t="s">
        <v>148</v>
      </c>
      <c r="B11" s="223">
        <v>31</v>
      </c>
      <c r="C11" s="294">
        <v>0.15736040609137056</v>
      </c>
      <c r="D11" s="223">
        <v>25</v>
      </c>
      <c r="E11" s="294">
        <v>0.13297872340425532</v>
      </c>
      <c r="F11" s="223">
        <v>10</v>
      </c>
      <c r="G11" s="294">
        <v>5.9523809523809521E-2</v>
      </c>
      <c r="H11" s="309">
        <v>9</v>
      </c>
      <c r="I11" s="294">
        <v>6.2937062937062943E-2</v>
      </c>
      <c r="J11" s="315"/>
    </row>
    <row r="12" spans="1:10">
      <c r="A12" s="49" t="s">
        <v>149</v>
      </c>
      <c r="B12" s="230">
        <v>19</v>
      </c>
      <c r="C12" s="297">
        <v>9.6446700507614211E-2</v>
      </c>
      <c r="D12" s="230">
        <v>20</v>
      </c>
      <c r="E12" s="297">
        <v>0.10738297872340426</v>
      </c>
      <c r="F12" s="230">
        <v>35</v>
      </c>
      <c r="G12" s="297">
        <v>0.20833333333333334</v>
      </c>
      <c r="H12" s="317">
        <v>32</v>
      </c>
      <c r="I12" s="297">
        <v>0.22377622377622378</v>
      </c>
      <c r="J12" s="316"/>
    </row>
    <row r="13" spans="1:10">
      <c r="A13" s="308" t="s">
        <v>144</v>
      </c>
      <c r="B13" s="230">
        <v>197</v>
      </c>
      <c r="C13" s="297">
        <v>1</v>
      </c>
      <c r="D13" s="230">
        <v>188</v>
      </c>
      <c r="E13" s="297">
        <v>1</v>
      </c>
      <c r="F13" s="230">
        <v>168</v>
      </c>
      <c r="G13" s="297">
        <v>1</v>
      </c>
      <c r="H13" s="230">
        <v>143</v>
      </c>
      <c r="I13" s="297">
        <v>1</v>
      </c>
      <c r="J13" s="316"/>
    </row>
    <row r="14" spans="1:10" s="24" customFormat="1" ht="11.25">
      <c r="A14" s="24" t="s">
        <v>18</v>
      </c>
    </row>
    <row r="15" spans="1:10" s="24" customFormat="1" ht="11.25"/>
    <row r="16" spans="1:10" s="24" customFormat="1" ht="34.5" customHeight="1">
      <c r="A16" s="591"/>
      <c r="B16" s="591"/>
      <c r="C16" s="591"/>
      <c r="D16" s="591"/>
      <c r="E16" s="591"/>
      <c r="F16" s="591"/>
      <c r="G16" s="591"/>
      <c r="H16" s="591"/>
      <c r="I16" s="591"/>
      <c r="J16" s="591"/>
    </row>
  </sheetData>
  <mergeCells count="6">
    <mergeCell ref="A16:J16"/>
    <mergeCell ref="A2:J2"/>
    <mergeCell ref="B4:C4"/>
    <mergeCell ref="D4:E4"/>
    <mergeCell ref="F4:G4"/>
    <mergeCell ref="H4:I4"/>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0" r:id="rId1"/>
</worksheet>
</file>

<file path=xl/worksheets/sheet28.xml><?xml version="1.0" encoding="utf-8"?>
<worksheet xmlns="http://schemas.openxmlformats.org/spreadsheetml/2006/main" xmlns:r="http://schemas.openxmlformats.org/officeDocument/2006/relationships">
  <dimension ref="A2:F23"/>
  <sheetViews>
    <sheetView showGridLines="0" workbookViewId="0">
      <selection activeCell="F14" sqref="F14"/>
    </sheetView>
  </sheetViews>
  <sheetFormatPr defaultRowHeight="15"/>
  <cols>
    <col min="1" max="1" width="31" style="33" customWidth="1"/>
    <col min="2" max="6" width="10.7109375" style="33" customWidth="1"/>
    <col min="7" max="16384" width="9.140625" style="33"/>
  </cols>
  <sheetData>
    <row r="2" spans="1:6" ht="45.75" customHeight="1">
      <c r="A2" s="597" t="s">
        <v>523</v>
      </c>
      <c r="B2" s="597"/>
      <c r="C2" s="597"/>
      <c r="D2" s="597"/>
      <c r="E2" s="597"/>
      <c r="F2" s="597"/>
    </row>
    <row r="4" spans="1:6">
      <c r="A4" s="179"/>
      <c r="B4" s="318">
        <v>2014</v>
      </c>
      <c r="C4" s="319">
        <v>2015</v>
      </c>
      <c r="D4" s="319">
        <v>2016</v>
      </c>
      <c r="E4" s="319">
        <v>2017</v>
      </c>
      <c r="F4" s="180" t="s">
        <v>12</v>
      </c>
    </row>
    <row r="5" spans="1:6">
      <c r="A5" s="181" t="s">
        <v>151</v>
      </c>
      <c r="B5" s="82"/>
      <c r="C5" s="84"/>
      <c r="D5" s="82"/>
      <c r="E5" s="82"/>
      <c r="F5" s="182"/>
    </row>
    <row r="6" spans="1:6">
      <c r="A6" s="49" t="s">
        <v>11</v>
      </c>
      <c r="B6" s="223">
        <v>178</v>
      </c>
      <c r="C6" s="223">
        <v>175</v>
      </c>
      <c r="D6" s="223">
        <v>156</v>
      </c>
      <c r="E6" s="223">
        <v>132</v>
      </c>
      <c r="F6" s="315">
        <v>0</v>
      </c>
    </row>
    <row r="7" spans="1:6">
      <c r="A7" s="49" t="s">
        <v>12</v>
      </c>
      <c r="B7" s="223">
        <v>11</v>
      </c>
      <c r="C7" s="223">
        <v>4</v>
      </c>
      <c r="D7" s="223">
        <v>4</v>
      </c>
      <c r="E7" s="223">
        <v>3</v>
      </c>
      <c r="F7" s="315">
        <v>0</v>
      </c>
    </row>
    <row r="8" spans="1:6">
      <c r="A8" s="49" t="s">
        <v>13</v>
      </c>
      <c r="B8" s="223">
        <v>8</v>
      </c>
      <c r="C8" s="223">
        <v>9</v>
      </c>
      <c r="D8" s="223">
        <v>8</v>
      </c>
      <c r="E8" s="223">
        <v>8</v>
      </c>
      <c r="F8" s="316">
        <v>0</v>
      </c>
    </row>
    <row r="9" spans="1:6">
      <c r="A9" s="371" t="s">
        <v>6</v>
      </c>
      <c r="B9" s="320">
        <v>197</v>
      </c>
      <c r="C9" s="320">
        <v>188</v>
      </c>
      <c r="D9" s="320">
        <v>168</v>
      </c>
      <c r="E9" s="320">
        <v>143</v>
      </c>
      <c r="F9" s="321">
        <v>0</v>
      </c>
    </row>
    <row r="10" spans="1:6">
      <c r="A10" s="49" t="s">
        <v>3</v>
      </c>
      <c r="B10" s="223">
        <v>181</v>
      </c>
      <c r="C10" s="223">
        <v>172</v>
      </c>
      <c r="D10" s="223">
        <v>155</v>
      </c>
      <c r="E10" s="223">
        <v>132</v>
      </c>
      <c r="F10" s="315">
        <v>0</v>
      </c>
    </row>
    <row r="11" spans="1:6">
      <c r="A11" s="49" t="s">
        <v>4</v>
      </c>
      <c r="B11" s="223">
        <v>16</v>
      </c>
      <c r="C11" s="223">
        <v>16</v>
      </c>
      <c r="D11" s="223">
        <v>13</v>
      </c>
      <c r="E11" s="223">
        <v>11</v>
      </c>
      <c r="F11" s="315">
        <v>0</v>
      </c>
    </row>
    <row r="12" spans="1:6">
      <c r="A12" s="371" t="s">
        <v>6</v>
      </c>
      <c r="B12" s="320">
        <v>197</v>
      </c>
      <c r="C12" s="320">
        <v>188</v>
      </c>
      <c r="D12" s="320">
        <v>168</v>
      </c>
      <c r="E12" s="320">
        <v>143</v>
      </c>
      <c r="F12" s="321">
        <v>0</v>
      </c>
    </row>
    <row r="13" spans="1:6">
      <c r="A13" s="181" t="s">
        <v>152</v>
      </c>
      <c r="B13" s="322"/>
      <c r="C13" s="322"/>
      <c r="D13" s="322"/>
      <c r="E13" s="322"/>
      <c r="F13" s="323"/>
    </row>
    <row r="14" spans="1:6">
      <c r="A14" s="49" t="s">
        <v>11</v>
      </c>
      <c r="B14" s="324">
        <v>0.90300000000000002</v>
      </c>
      <c r="C14" s="324">
        <v>0.93100000000000005</v>
      </c>
      <c r="D14" s="324">
        <v>0.92800000000000005</v>
      </c>
      <c r="E14" s="324">
        <v>0.92300000000000004</v>
      </c>
      <c r="F14" s="325">
        <v>0.92125000000000001</v>
      </c>
    </row>
    <row r="15" spans="1:6">
      <c r="A15" s="49" t="s">
        <v>12</v>
      </c>
      <c r="B15" s="324">
        <v>5.6000000000000001E-2</v>
      </c>
      <c r="C15" s="324">
        <v>2.1000000000000001E-2</v>
      </c>
      <c r="D15" s="324">
        <v>2.4E-2</v>
      </c>
      <c r="E15" s="324">
        <v>2.1000000000000001E-2</v>
      </c>
      <c r="F15" s="325">
        <v>3.0500000000000003E-2</v>
      </c>
    </row>
    <row r="16" spans="1:6">
      <c r="A16" s="49" t="s">
        <v>13</v>
      </c>
      <c r="B16" s="324">
        <v>4.1000000000000002E-2</v>
      </c>
      <c r="C16" s="324">
        <v>4.8000000000000001E-2</v>
      </c>
      <c r="D16" s="324">
        <v>4.8000000000000001E-2</v>
      </c>
      <c r="E16" s="324">
        <v>5.6000000000000001E-2</v>
      </c>
      <c r="F16" s="325">
        <v>4.8250000000000001E-2</v>
      </c>
    </row>
    <row r="17" spans="1:6">
      <c r="A17" s="371" t="s">
        <v>6</v>
      </c>
      <c r="B17" s="326">
        <v>1</v>
      </c>
      <c r="C17" s="326">
        <v>1</v>
      </c>
      <c r="D17" s="326">
        <v>1</v>
      </c>
      <c r="E17" s="326">
        <v>1</v>
      </c>
      <c r="F17" s="327">
        <v>1</v>
      </c>
    </row>
    <row r="18" spans="1:6">
      <c r="A18" s="49" t="s">
        <v>3</v>
      </c>
      <c r="B18" s="324">
        <v>0.91900000000000004</v>
      </c>
      <c r="C18" s="324">
        <v>0.91500000000000004</v>
      </c>
      <c r="D18" s="324">
        <v>0.92300000000000004</v>
      </c>
      <c r="E18" s="324">
        <v>0.92300000000000004</v>
      </c>
      <c r="F18" s="325">
        <v>0.92</v>
      </c>
    </row>
    <row r="19" spans="1:6">
      <c r="A19" s="49" t="s">
        <v>4</v>
      </c>
      <c r="B19" s="324">
        <v>8.1000000000000003E-2</v>
      </c>
      <c r="C19" s="324">
        <v>8.5000000000000006E-2</v>
      </c>
      <c r="D19" s="324">
        <v>7.6999999999999999E-2</v>
      </c>
      <c r="E19" s="324">
        <v>7.6999999999999999E-2</v>
      </c>
      <c r="F19" s="325">
        <v>0.08</v>
      </c>
    </row>
    <row r="20" spans="1:6">
      <c r="A20" s="371" t="s">
        <v>6</v>
      </c>
      <c r="B20" s="326">
        <v>1</v>
      </c>
      <c r="C20" s="326">
        <v>1</v>
      </c>
      <c r="D20" s="326">
        <v>1</v>
      </c>
      <c r="E20" s="326">
        <v>1</v>
      </c>
      <c r="F20" s="327">
        <v>1</v>
      </c>
    </row>
    <row r="21" spans="1:6" s="24" customFormat="1" ht="11.25">
      <c r="A21" s="24" t="s">
        <v>18</v>
      </c>
    </row>
    <row r="23" spans="1:6" ht="42.75" customHeight="1">
      <c r="A23" s="592"/>
      <c r="B23" s="592"/>
      <c r="C23" s="592"/>
      <c r="D23" s="592"/>
      <c r="E23" s="592"/>
      <c r="F23" s="592"/>
    </row>
  </sheetData>
  <mergeCells count="2">
    <mergeCell ref="A2:F2"/>
    <mergeCell ref="A23:F23"/>
  </mergeCells>
  <hyperlinks>
    <hyperlink ref="A2:F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sheetPr>
    <pageSetUpPr fitToPage="1"/>
  </sheetPr>
  <dimension ref="A2:F15"/>
  <sheetViews>
    <sheetView showGridLines="0" workbookViewId="0">
      <selection activeCell="A13" sqref="A13"/>
    </sheetView>
  </sheetViews>
  <sheetFormatPr defaultRowHeight="15"/>
  <cols>
    <col min="1" max="1" width="38.7109375" style="33" customWidth="1"/>
    <col min="2" max="6" width="10.7109375" style="33" customWidth="1"/>
    <col min="7" max="16384" width="9.140625" style="33"/>
  </cols>
  <sheetData>
    <row r="2" spans="1:6" ht="30.75" customHeight="1">
      <c r="A2" s="597" t="s">
        <v>524</v>
      </c>
      <c r="B2" s="597"/>
      <c r="C2" s="597"/>
      <c r="D2" s="597"/>
      <c r="E2" s="597"/>
      <c r="F2" s="597"/>
    </row>
    <row r="4" spans="1:6">
      <c r="A4" s="179"/>
      <c r="B4" s="318">
        <v>2014</v>
      </c>
      <c r="C4" s="319">
        <v>2015</v>
      </c>
      <c r="D4" s="319">
        <v>2016</v>
      </c>
      <c r="E4" s="319">
        <v>2017</v>
      </c>
      <c r="F4" s="180" t="s">
        <v>12</v>
      </c>
    </row>
    <row r="5" spans="1:6" ht="31.5" customHeight="1">
      <c r="A5" s="181" t="s">
        <v>153</v>
      </c>
      <c r="B5" s="82"/>
      <c r="C5" s="84"/>
      <c r="D5" s="82"/>
      <c r="E5" s="82"/>
      <c r="F5" s="182"/>
    </row>
    <row r="6" spans="1:6">
      <c r="A6" s="49" t="s">
        <v>6</v>
      </c>
      <c r="B6" s="241">
        <v>15531</v>
      </c>
      <c r="C6" s="241">
        <v>14796</v>
      </c>
      <c r="D6" s="241">
        <v>14677</v>
      </c>
      <c r="E6" s="241">
        <v>14187</v>
      </c>
      <c r="F6" s="328" t="s">
        <v>0</v>
      </c>
    </row>
    <row r="7" spans="1:6">
      <c r="A7" s="509" t="s">
        <v>154</v>
      </c>
      <c r="B7" s="241">
        <v>12415</v>
      </c>
      <c r="C7" s="242">
        <v>11770</v>
      </c>
      <c r="D7" s="242">
        <v>11509</v>
      </c>
      <c r="E7" s="242">
        <v>11408</v>
      </c>
      <c r="F7" s="328" t="s">
        <v>0</v>
      </c>
    </row>
    <row r="8" spans="1:6">
      <c r="A8" s="509" t="s">
        <v>155</v>
      </c>
      <c r="B8" s="241">
        <v>3116</v>
      </c>
      <c r="C8" s="242">
        <v>3026</v>
      </c>
      <c r="D8" s="242">
        <v>3168</v>
      </c>
      <c r="E8" s="242">
        <v>2779</v>
      </c>
      <c r="F8" s="328" t="s">
        <v>0</v>
      </c>
    </row>
    <row r="9" spans="1:6">
      <c r="A9" s="49" t="s">
        <v>609</v>
      </c>
      <c r="B9" s="329" t="s">
        <v>0</v>
      </c>
      <c r="C9" s="246">
        <v>-4.7324705427853941E-2</v>
      </c>
      <c r="D9" s="246">
        <v>-8.0427142470937962E-3</v>
      </c>
      <c r="E9" s="246">
        <v>-3.3385569258022718E-2</v>
      </c>
      <c r="F9" s="330">
        <v>-2.9584329644323486E-2</v>
      </c>
    </row>
    <row r="10" spans="1:6" ht="17.25">
      <c r="A10" s="181" t="s">
        <v>156</v>
      </c>
      <c r="B10" s="331"/>
      <c r="C10" s="332"/>
      <c r="D10" s="332"/>
      <c r="E10" s="332"/>
      <c r="F10" s="333"/>
    </row>
    <row r="11" spans="1:6">
      <c r="A11" s="49" t="s">
        <v>6</v>
      </c>
      <c r="B11" s="241">
        <v>12701</v>
      </c>
      <c r="C11" s="241">
        <v>12437</v>
      </c>
      <c r="D11" s="241">
        <v>12164</v>
      </c>
      <c r="E11" s="241">
        <v>11823</v>
      </c>
      <c r="F11" s="328" t="s">
        <v>0</v>
      </c>
    </row>
    <row r="12" spans="1:6">
      <c r="A12" s="185" t="s">
        <v>609</v>
      </c>
      <c r="B12" s="334" t="s">
        <v>0</v>
      </c>
      <c r="C12" s="335">
        <v>-2.0785764900401515E-2</v>
      </c>
      <c r="D12" s="335">
        <v>-2.1950631181153035E-2</v>
      </c>
      <c r="E12" s="335">
        <v>-2.8033541598158518E-2</v>
      </c>
      <c r="F12" s="336">
        <v>-2.3589979226571023E-2</v>
      </c>
    </row>
    <row r="13" spans="1:6" s="24" customFormat="1" ht="11.25">
      <c r="A13" s="24" t="s">
        <v>157</v>
      </c>
    </row>
    <row r="14" spans="1:6" s="24" customFormat="1" ht="11.25"/>
    <row r="15" spans="1:6" s="24" customFormat="1" ht="32.25" customHeight="1">
      <c r="A15" s="591" t="s">
        <v>455</v>
      </c>
      <c r="B15" s="591"/>
      <c r="C15" s="591"/>
      <c r="D15" s="591"/>
      <c r="E15" s="591"/>
      <c r="F15" s="591"/>
    </row>
  </sheetData>
  <mergeCells count="2">
    <mergeCell ref="A2:F2"/>
    <mergeCell ref="A15:F15"/>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94" orientation="portrait" verticalDpi="0" r:id="rId1"/>
</worksheet>
</file>

<file path=xl/worksheets/sheet3.xml><?xml version="1.0" encoding="utf-8"?>
<worksheet xmlns="http://schemas.openxmlformats.org/spreadsheetml/2006/main" xmlns:r="http://schemas.openxmlformats.org/officeDocument/2006/relationships">
  <sheetPr codeName="Folha3"/>
  <dimension ref="A2:G20"/>
  <sheetViews>
    <sheetView showGridLines="0" workbookViewId="0">
      <selection activeCell="D4" sqref="D4"/>
    </sheetView>
  </sheetViews>
  <sheetFormatPr defaultRowHeight="15"/>
  <cols>
    <col min="1" max="1" width="26.140625" style="33" customWidth="1"/>
    <col min="2" max="5" width="18" style="33" customWidth="1"/>
    <col min="6" max="16384" width="9.140625" style="33"/>
  </cols>
  <sheetData>
    <row r="2" spans="1:7">
      <c r="A2" s="597" t="s">
        <v>16</v>
      </c>
      <c r="B2" s="597"/>
      <c r="C2" s="597"/>
      <c r="D2" s="597"/>
      <c r="E2" s="597"/>
      <c r="F2" s="45"/>
      <c r="G2" s="45"/>
    </row>
    <row r="4" spans="1:7" ht="30">
      <c r="A4" s="46"/>
      <c r="B4" s="12" t="s">
        <v>7</v>
      </c>
      <c r="C4" s="13" t="s">
        <v>8</v>
      </c>
      <c r="D4" s="12" t="s">
        <v>607</v>
      </c>
      <c r="E4" s="14" t="s">
        <v>8</v>
      </c>
    </row>
    <row r="5" spans="1:7" ht="30">
      <c r="A5" s="15" t="s">
        <v>9</v>
      </c>
      <c r="B5" s="47"/>
      <c r="C5" s="16"/>
      <c r="D5" s="48"/>
      <c r="E5" s="17"/>
    </row>
    <row r="6" spans="1:7">
      <c r="A6" s="49" t="s">
        <v>3</v>
      </c>
      <c r="B6" s="50">
        <v>16</v>
      </c>
      <c r="C6" s="18">
        <v>0.64</v>
      </c>
      <c r="D6" s="51">
        <v>236101</v>
      </c>
      <c r="E6" s="19">
        <v>0.70319921284709197</v>
      </c>
    </row>
    <row r="7" spans="1:7">
      <c r="A7" s="49" t="s">
        <v>4</v>
      </c>
      <c r="B7" s="50">
        <v>6</v>
      </c>
      <c r="C7" s="18">
        <v>0.24</v>
      </c>
      <c r="D7" s="51">
        <v>94368</v>
      </c>
      <c r="E7" s="19">
        <v>0.2810642427119649</v>
      </c>
    </row>
    <row r="8" spans="1:7">
      <c r="A8" s="49" t="s">
        <v>5</v>
      </c>
      <c r="B8" s="50">
        <v>3</v>
      </c>
      <c r="C8" s="18">
        <v>0.12</v>
      </c>
      <c r="D8" s="51">
        <v>5284</v>
      </c>
      <c r="E8" s="19">
        <v>1.5736544440943159E-2</v>
      </c>
    </row>
    <row r="9" spans="1:7">
      <c r="A9" s="15" t="s">
        <v>20</v>
      </c>
      <c r="B9" s="47"/>
      <c r="C9" s="47"/>
      <c r="D9" s="47"/>
      <c r="E9" s="52"/>
    </row>
    <row r="10" spans="1:7">
      <c r="A10" s="49" t="s">
        <v>11</v>
      </c>
      <c r="B10" s="50">
        <v>6</v>
      </c>
      <c r="C10" s="18">
        <v>0.24</v>
      </c>
      <c r="D10" s="51">
        <v>288149</v>
      </c>
      <c r="E10" s="19">
        <v>0.85821540215319536</v>
      </c>
    </row>
    <row r="11" spans="1:7">
      <c r="A11" s="49" t="s">
        <v>12</v>
      </c>
      <c r="B11" s="50">
        <v>4</v>
      </c>
      <c r="C11" s="18">
        <v>0.16</v>
      </c>
      <c r="D11" s="51">
        <v>31862</v>
      </c>
      <c r="E11" s="19">
        <v>9.4897663238909788E-2</v>
      </c>
    </row>
    <row r="12" spans="1:7">
      <c r="A12" s="49" t="s">
        <v>13</v>
      </c>
      <c r="B12" s="50">
        <v>15</v>
      </c>
      <c r="C12" s="18">
        <v>0.6</v>
      </c>
      <c r="D12" s="51">
        <v>15742.42</v>
      </c>
      <c r="E12" s="19">
        <v>4.6886934607894823E-2</v>
      </c>
    </row>
    <row r="13" spans="1:7">
      <c r="A13" s="20" t="s">
        <v>34</v>
      </c>
      <c r="B13" s="47"/>
      <c r="C13" s="16"/>
      <c r="D13" s="48"/>
      <c r="E13" s="17"/>
    </row>
    <row r="14" spans="1:7">
      <c r="A14" s="49" t="s">
        <v>14</v>
      </c>
      <c r="B14" s="50">
        <v>16</v>
      </c>
      <c r="C14" s="18">
        <v>0.64</v>
      </c>
      <c r="D14" s="51">
        <v>325614</v>
      </c>
      <c r="E14" s="19">
        <v>0.96980328465397891</v>
      </c>
    </row>
    <row r="15" spans="1:7">
      <c r="A15" s="49" t="s">
        <v>15</v>
      </c>
      <c r="B15" s="50">
        <v>9</v>
      </c>
      <c r="C15" s="18">
        <v>0.36</v>
      </c>
      <c r="D15" s="51">
        <v>10139</v>
      </c>
      <c r="E15" s="19">
        <v>3.0196715346021127E-2</v>
      </c>
    </row>
    <row r="16" spans="1:7">
      <c r="A16" s="21" t="s">
        <v>6</v>
      </c>
      <c r="B16" s="53">
        <v>25</v>
      </c>
      <c r="C16" s="22">
        <v>1</v>
      </c>
      <c r="D16" s="54">
        <v>335753</v>
      </c>
      <c r="E16" s="23">
        <v>1</v>
      </c>
    </row>
    <row r="17" spans="1:7">
      <c r="A17" s="24" t="s">
        <v>18</v>
      </c>
    </row>
    <row r="19" spans="1:7" ht="27" customHeight="1">
      <c r="A19" s="591" t="s">
        <v>23</v>
      </c>
      <c r="B19" s="591"/>
      <c r="C19" s="591"/>
      <c r="D19" s="591"/>
      <c r="E19" s="591"/>
      <c r="F19" s="55"/>
      <c r="G19" s="55"/>
    </row>
    <row r="20" spans="1:7" ht="42" customHeight="1">
      <c r="A20" s="591" t="s">
        <v>24</v>
      </c>
      <c r="B20" s="591"/>
      <c r="C20" s="591"/>
      <c r="D20" s="591"/>
      <c r="E20" s="591"/>
    </row>
  </sheetData>
  <mergeCells count="3">
    <mergeCell ref="A2:E2"/>
    <mergeCell ref="A19:E19"/>
    <mergeCell ref="A20:E20"/>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0" r:id="rId1"/>
</worksheet>
</file>

<file path=xl/worksheets/sheet30.xml><?xml version="1.0" encoding="utf-8"?>
<worksheet xmlns="http://schemas.openxmlformats.org/spreadsheetml/2006/main" xmlns:r="http://schemas.openxmlformats.org/officeDocument/2006/relationships">
  <sheetPr>
    <pageSetUpPr fitToPage="1"/>
  </sheetPr>
  <dimension ref="A2:F10"/>
  <sheetViews>
    <sheetView showGridLines="0" workbookViewId="0">
      <selection activeCell="A8" sqref="A8"/>
    </sheetView>
  </sheetViews>
  <sheetFormatPr defaultRowHeight="15"/>
  <cols>
    <col min="1" max="1" width="38.7109375" style="33" customWidth="1"/>
    <col min="2" max="6" width="10.7109375" style="33" customWidth="1"/>
    <col min="7" max="16384" width="9.140625" style="33"/>
  </cols>
  <sheetData>
    <row r="2" spans="1:6">
      <c r="A2" s="597" t="s">
        <v>525</v>
      </c>
      <c r="B2" s="597"/>
      <c r="C2" s="597"/>
      <c r="D2" s="597"/>
      <c r="E2" s="597"/>
      <c r="F2" s="597"/>
    </row>
    <row r="4" spans="1:6">
      <c r="A4" s="179"/>
      <c r="B4" s="318">
        <v>2014</v>
      </c>
      <c r="C4" s="319">
        <v>2015</v>
      </c>
      <c r="D4" s="319">
        <v>2016</v>
      </c>
      <c r="E4" s="319">
        <v>2017</v>
      </c>
      <c r="F4" s="180" t="s">
        <v>12</v>
      </c>
    </row>
    <row r="5" spans="1:6">
      <c r="A5" s="181" t="s">
        <v>158</v>
      </c>
      <c r="B5" s="82"/>
      <c r="C5" s="84"/>
      <c r="D5" s="82"/>
      <c r="E5" s="82"/>
      <c r="F5" s="182"/>
    </row>
    <row r="6" spans="1:6">
      <c r="A6" s="49" t="s">
        <v>6</v>
      </c>
      <c r="B6" s="121">
        <v>3193107</v>
      </c>
      <c r="C6" s="114">
        <v>3316017</v>
      </c>
      <c r="D6" s="114">
        <v>3911801</v>
      </c>
      <c r="E6" s="114">
        <v>4474099</v>
      </c>
      <c r="F6" s="312" t="s">
        <v>0</v>
      </c>
    </row>
    <row r="7" spans="1:6">
      <c r="A7" s="185" t="s">
        <v>609</v>
      </c>
      <c r="B7" s="337" t="s">
        <v>0</v>
      </c>
      <c r="C7" s="338">
        <v>3.8492289797992907E-2</v>
      </c>
      <c r="D7" s="338">
        <v>0.17966856020340072</v>
      </c>
      <c r="E7" s="339">
        <v>0.14374401969834349</v>
      </c>
      <c r="F7" s="340">
        <v>0.12063495656657904</v>
      </c>
    </row>
    <row r="8" spans="1:6" s="24" customFormat="1" ht="11.25">
      <c r="A8" s="24" t="s">
        <v>18</v>
      </c>
    </row>
    <row r="10" spans="1:6" ht="32.25" customHeight="1">
      <c r="A10" s="592"/>
      <c r="B10" s="592"/>
      <c r="C10" s="592"/>
      <c r="D10" s="592"/>
      <c r="E10" s="592"/>
      <c r="F10" s="592"/>
    </row>
  </sheetData>
  <mergeCells count="2">
    <mergeCell ref="A2:F2"/>
    <mergeCell ref="A10:F10"/>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0" r:id="rId1"/>
</worksheet>
</file>

<file path=xl/worksheets/sheet31.xml><?xml version="1.0" encoding="utf-8"?>
<worksheet xmlns="http://schemas.openxmlformats.org/spreadsheetml/2006/main" xmlns:r="http://schemas.openxmlformats.org/officeDocument/2006/relationships">
  <sheetPr>
    <pageSetUpPr fitToPage="1"/>
  </sheetPr>
  <dimension ref="A2:F15"/>
  <sheetViews>
    <sheetView showGridLines="0" workbookViewId="0">
      <selection activeCell="A14" sqref="A14"/>
    </sheetView>
  </sheetViews>
  <sheetFormatPr defaultRowHeight="15"/>
  <cols>
    <col min="1" max="1" width="43.140625" style="33" customWidth="1"/>
    <col min="2" max="5" width="11.140625" style="33" bestFit="1" customWidth="1"/>
    <col min="6" max="6" width="10.7109375" style="33" customWidth="1"/>
    <col min="7" max="16384" width="9.140625" style="33"/>
  </cols>
  <sheetData>
    <row r="2" spans="1:6" ht="29.25" customHeight="1">
      <c r="A2" s="597" t="s">
        <v>499</v>
      </c>
      <c r="B2" s="597"/>
      <c r="C2" s="597"/>
      <c r="D2" s="597"/>
      <c r="E2" s="597"/>
      <c r="F2" s="597"/>
    </row>
    <row r="4" spans="1:6">
      <c r="A4" s="179"/>
      <c r="B4" s="523">
        <v>2014</v>
      </c>
      <c r="C4" s="524">
        <v>2015</v>
      </c>
      <c r="D4" s="524">
        <v>2016</v>
      </c>
      <c r="E4" s="524">
        <v>2017</v>
      </c>
      <c r="F4" s="180" t="s">
        <v>12</v>
      </c>
    </row>
    <row r="5" spans="1:6">
      <c r="A5" s="181" t="s">
        <v>583</v>
      </c>
      <c r="B5" s="82"/>
      <c r="C5" s="84"/>
      <c r="D5" s="82"/>
      <c r="E5" s="82"/>
      <c r="F5" s="182"/>
    </row>
    <row r="6" spans="1:6">
      <c r="A6" s="49" t="s">
        <v>6</v>
      </c>
      <c r="B6" s="241">
        <v>11289595.563426644</v>
      </c>
      <c r="C6" s="241">
        <v>10935781.7345</v>
      </c>
      <c r="D6" s="241">
        <v>11381668</v>
      </c>
      <c r="E6" s="241">
        <v>12092293.448251024</v>
      </c>
      <c r="F6" s="328" t="s">
        <v>0</v>
      </c>
    </row>
    <row r="7" spans="1:6">
      <c r="A7" s="49" t="s">
        <v>609</v>
      </c>
      <c r="B7" s="329" t="s">
        <v>0</v>
      </c>
      <c r="C7" s="246">
        <f>+C6/B6-1</f>
        <v>-3.133981433957167E-2</v>
      </c>
      <c r="D7" s="246">
        <f t="shared" ref="D7:E7" si="0">+D6/C6-1</f>
        <v>4.0773149677386655E-2</v>
      </c>
      <c r="E7" s="246">
        <f t="shared" si="0"/>
        <v>6.2435967052546504E-2</v>
      </c>
      <c r="F7" s="330">
        <f>+AVERAGE(C7:E7)</f>
        <v>2.3956434130120496E-2</v>
      </c>
    </row>
    <row r="8" spans="1:6">
      <c r="A8" s="181" t="s">
        <v>584</v>
      </c>
      <c r="B8" s="82"/>
      <c r="C8" s="84"/>
      <c r="D8" s="82"/>
      <c r="E8" s="82"/>
      <c r="F8" s="182"/>
    </row>
    <row r="9" spans="1:6">
      <c r="A9" s="49" t="s">
        <v>6</v>
      </c>
      <c r="B9" s="241">
        <v>14299402</v>
      </c>
      <c r="C9" s="241">
        <v>14279966</v>
      </c>
      <c r="D9" s="241">
        <v>14857223</v>
      </c>
      <c r="E9" s="241">
        <v>13701171</v>
      </c>
      <c r="F9" s="328" t="s">
        <v>0</v>
      </c>
    </row>
    <row r="10" spans="1:6">
      <c r="A10" s="49" t="s">
        <v>609</v>
      </c>
      <c r="B10" s="329" t="s">
        <v>0</v>
      </c>
      <c r="C10" s="246">
        <f>+C9/B9-1</f>
        <v>-1.3592176791729083E-3</v>
      </c>
      <c r="D10" s="246">
        <f t="shared" ref="D10" si="1">+D9/C9-1</f>
        <v>4.0424255912093976E-2</v>
      </c>
      <c r="E10" s="246">
        <f t="shared" ref="E10" si="2">+E9/D9-1</f>
        <v>-7.7810772578428722E-2</v>
      </c>
      <c r="F10" s="330">
        <f>+AVERAGE(C10:E10)</f>
        <v>-1.2915244781835885E-2</v>
      </c>
    </row>
    <row r="11" spans="1:6" ht="17.25">
      <c r="A11" s="181" t="s">
        <v>585</v>
      </c>
      <c r="B11" s="331"/>
      <c r="C11" s="332"/>
      <c r="D11" s="332"/>
      <c r="E11" s="332"/>
      <c r="F11" s="333"/>
    </row>
    <row r="12" spans="1:6">
      <c r="A12" s="49" t="s">
        <v>6</v>
      </c>
      <c r="B12" s="241">
        <v>233472</v>
      </c>
      <c r="C12" s="241">
        <v>238304</v>
      </c>
      <c r="D12" s="241">
        <v>260862</v>
      </c>
      <c r="E12" s="241">
        <v>270906</v>
      </c>
      <c r="F12" s="328" t="s">
        <v>0</v>
      </c>
    </row>
    <row r="13" spans="1:6">
      <c r="A13" s="185" t="s">
        <v>609</v>
      </c>
      <c r="B13" s="334" t="s">
        <v>0</v>
      </c>
      <c r="C13" s="335">
        <f>+C12/B12-1</f>
        <v>2.0696271929824483E-2</v>
      </c>
      <c r="D13" s="335">
        <f t="shared" ref="D13" si="3">+D12/C12-1</f>
        <v>9.4660601584530601E-2</v>
      </c>
      <c r="E13" s="335">
        <f t="shared" ref="E13" si="4">+E12/D12-1</f>
        <v>3.8503116590381081E-2</v>
      </c>
      <c r="F13" s="336">
        <f>+AVERAGE(C13:E13)</f>
        <v>5.1286663368245389E-2</v>
      </c>
    </row>
    <row r="14" spans="1:6">
      <c r="A14" s="24" t="s">
        <v>18</v>
      </c>
    </row>
    <row r="15" spans="1:6">
      <c r="A15" s="544" t="s">
        <v>586</v>
      </c>
    </row>
  </sheetData>
  <mergeCells count="1">
    <mergeCell ref="A2:F2"/>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0" r:id="rId1"/>
</worksheet>
</file>

<file path=xl/worksheets/sheet32.xml><?xml version="1.0" encoding="utf-8"?>
<worksheet xmlns="http://schemas.openxmlformats.org/spreadsheetml/2006/main" xmlns:r="http://schemas.openxmlformats.org/officeDocument/2006/relationships">
  <dimension ref="A2:G31"/>
  <sheetViews>
    <sheetView showGridLines="0" workbookViewId="0">
      <selection activeCell="A26" sqref="A26"/>
    </sheetView>
  </sheetViews>
  <sheetFormatPr defaultRowHeight="15"/>
  <cols>
    <col min="1" max="1" width="37" style="33" customWidth="1"/>
    <col min="2" max="5" width="14.140625" style="33" bestFit="1" customWidth="1"/>
    <col min="6" max="6" width="10.7109375" style="33" customWidth="1"/>
    <col min="7" max="16384" width="9.140625" style="33"/>
  </cols>
  <sheetData>
    <row r="2" spans="1:7">
      <c r="A2" s="597" t="s">
        <v>526</v>
      </c>
      <c r="B2" s="597"/>
      <c r="C2" s="597"/>
      <c r="D2" s="597"/>
      <c r="E2" s="597"/>
      <c r="F2" s="597"/>
      <c r="G2" s="45"/>
    </row>
    <row r="4" spans="1:7">
      <c r="A4" s="59"/>
      <c r="B4" s="79">
        <v>2014</v>
      </c>
      <c r="C4" s="79">
        <v>2015</v>
      </c>
      <c r="D4" s="79">
        <v>2016</v>
      </c>
      <c r="E4" s="79">
        <v>2017</v>
      </c>
      <c r="F4" s="80" t="s">
        <v>12</v>
      </c>
    </row>
    <row r="5" spans="1:7" ht="17.25">
      <c r="A5" s="60" t="s">
        <v>167</v>
      </c>
      <c r="B5" s="61"/>
      <c r="C5" s="61"/>
      <c r="D5" s="61"/>
      <c r="E5" s="61"/>
      <c r="F5" s="62"/>
    </row>
    <row r="6" spans="1:7">
      <c r="A6" s="66" t="s">
        <v>26</v>
      </c>
      <c r="B6" s="67">
        <v>9309</v>
      </c>
      <c r="C6" s="67">
        <v>11868</v>
      </c>
      <c r="D6" s="67">
        <v>9015</v>
      </c>
      <c r="E6" s="67">
        <v>17202</v>
      </c>
      <c r="F6" s="73" t="s">
        <v>0</v>
      </c>
    </row>
    <row r="7" spans="1:7">
      <c r="A7" s="66" t="s">
        <v>609</v>
      </c>
      <c r="B7" s="68" t="s">
        <v>0</v>
      </c>
      <c r="C7" s="68">
        <v>0.27489526264904929</v>
      </c>
      <c r="D7" s="68">
        <v>-0.24039433771486352</v>
      </c>
      <c r="E7" s="68">
        <v>0.90815307820299496</v>
      </c>
      <c r="F7" s="69">
        <v>0.31421800104572689</v>
      </c>
    </row>
    <row r="8" spans="1:7">
      <c r="A8" s="66" t="s">
        <v>166</v>
      </c>
      <c r="B8" s="68">
        <v>2.4886315333595324E-2</v>
      </c>
      <c r="C8" s="68">
        <v>3.3282200416728594E-2</v>
      </c>
      <c r="D8" s="68">
        <v>2.6759873547352955E-2</v>
      </c>
      <c r="E8" s="68">
        <v>5.1234091728145394E-2</v>
      </c>
      <c r="F8" s="69">
        <v>3.4040620256455566E-2</v>
      </c>
    </row>
    <row r="9" spans="1:7" ht="17.25">
      <c r="A9" s="60" t="s">
        <v>168</v>
      </c>
      <c r="B9" s="61"/>
      <c r="C9" s="61"/>
      <c r="D9" s="61"/>
      <c r="E9" s="61"/>
      <c r="F9" s="62"/>
    </row>
    <row r="10" spans="1:7">
      <c r="A10" s="66" t="s">
        <v>26</v>
      </c>
      <c r="B10" s="67">
        <v>90318</v>
      </c>
      <c r="C10" s="67">
        <v>82034</v>
      </c>
      <c r="D10" s="67">
        <v>71143</v>
      </c>
      <c r="E10" s="67">
        <v>69949</v>
      </c>
      <c r="F10" s="73" t="s">
        <v>0</v>
      </c>
    </row>
    <row r="11" spans="1:7">
      <c r="A11" s="66" t="s">
        <v>609</v>
      </c>
      <c r="B11" s="68" t="s">
        <v>0</v>
      </c>
      <c r="C11" s="68">
        <v>-9.1720365818552252E-2</v>
      </c>
      <c r="D11" s="68">
        <v>-0.13276202550162131</v>
      </c>
      <c r="E11" s="68">
        <v>-1.678309882911877E-2</v>
      </c>
      <c r="F11" s="69">
        <v>-8.0421830049764109E-2</v>
      </c>
    </row>
    <row r="12" spans="1:7">
      <c r="A12" s="66" t="s">
        <v>166</v>
      </c>
      <c r="B12" s="68">
        <v>0.24145259730364835</v>
      </c>
      <c r="C12" s="68">
        <v>0.23005325488590442</v>
      </c>
      <c r="D12" s="68">
        <v>0.21117888893836176</v>
      </c>
      <c r="E12" s="68">
        <v>0.20833469842413918</v>
      </c>
      <c r="F12" s="69">
        <v>0.22275485988801344</v>
      </c>
    </row>
    <row r="13" spans="1:7">
      <c r="A13" s="60" t="s">
        <v>169</v>
      </c>
      <c r="B13" s="61"/>
      <c r="C13" s="61"/>
      <c r="D13" s="61"/>
      <c r="E13" s="61"/>
      <c r="F13" s="62"/>
    </row>
    <row r="14" spans="1:7">
      <c r="A14" s="66" t="s">
        <v>26</v>
      </c>
      <c r="B14" s="67">
        <v>15268</v>
      </c>
      <c r="C14" s="67">
        <v>14927</v>
      </c>
      <c r="D14" s="67">
        <v>12244</v>
      </c>
      <c r="E14" s="67">
        <v>10673</v>
      </c>
      <c r="F14" s="73" t="s">
        <v>0</v>
      </c>
    </row>
    <row r="15" spans="1:7">
      <c r="A15" s="66" t="s">
        <v>609</v>
      </c>
      <c r="B15" s="68" t="s">
        <v>0</v>
      </c>
      <c r="C15" s="68">
        <v>-2.2334293948126804E-2</v>
      </c>
      <c r="D15" s="68">
        <v>-0.17974140818650763</v>
      </c>
      <c r="E15" s="68">
        <v>-0.12830774256778832</v>
      </c>
      <c r="F15" s="69">
        <v>-0.11012781490080759</v>
      </c>
    </row>
    <row r="16" spans="1:7">
      <c r="A16" s="66" t="s">
        <v>166</v>
      </c>
      <c r="B16" s="68">
        <v>4.0816872114441224E-2</v>
      </c>
      <c r="C16" s="68">
        <v>4.1860752074528794E-2</v>
      </c>
      <c r="D16" s="68">
        <v>3.6344746723659407E-2</v>
      </c>
      <c r="E16" s="68">
        <v>3.1788249099784664E-2</v>
      </c>
      <c r="F16" s="69">
        <v>3.7702655003103519E-2</v>
      </c>
    </row>
    <row r="17" spans="1:6">
      <c r="A17" s="70" t="s">
        <v>170</v>
      </c>
      <c r="B17" s="71"/>
      <c r="C17" s="71"/>
      <c r="D17" s="71"/>
      <c r="E17" s="71"/>
      <c r="F17" s="72"/>
    </row>
    <row r="18" spans="1:6">
      <c r="A18" s="66" t="s">
        <v>26</v>
      </c>
      <c r="B18" s="67">
        <v>220218</v>
      </c>
      <c r="C18" s="67">
        <v>211968</v>
      </c>
      <c r="D18" s="67">
        <v>208502</v>
      </c>
      <c r="E18" s="67">
        <v>203436</v>
      </c>
      <c r="F18" s="73" t="s">
        <v>0</v>
      </c>
    </row>
    <row r="19" spans="1:6">
      <c r="A19" s="66" t="s">
        <v>609</v>
      </c>
      <c r="B19" s="68" t="s">
        <v>0</v>
      </c>
      <c r="C19" s="68">
        <v>-3.7462877693921426E-2</v>
      </c>
      <c r="D19" s="68">
        <v>-1.6351524758454139E-2</v>
      </c>
      <c r="E19" s="68">
        <v>-2.4297129044325683E-2</v>
      </c>
      <c r="F19" s="69">
        <v>-2.6037177165567083E-2</v>
      </c>
    </row>
    <row r="20" spans="1:6">
      <c r="A20" s="66" t="s">
        <v>166</v>
      </c>
      <c r="B20" s="68">
        <v>0.58872216028936453</v>
      </c>
      <c r="C20" s="68">
        <v>0.5954355795359898</v>
      </c>
      <c r="D20" s="68">
        <v>0.61891149798892797</v>
      </c>
      <c r="E20" s="68">
        <v>0.60590970147697865</v>
      </c>
      <c r="F20" s="69">
        <v>0.60224473482281526</v>
      </c>
    </row>
    <row r="21" spans="1:6" ht="17.25">
      <c r="A21" s="70" t="s">
        <v>171</v>
      </c>
      <c r="B21" s="71"/>
      <c r="C21" s="71"/>
      <c r="D21" s="71"/>
      <c r="E21" s="71"/>
      <c r="F21" s="72"/>
    </row>
    <row r="22" spans="1:6">
      <c r="A22" s="66" t="s">
        <v>26</v>
      </c>
      <c r="B22" s="67">
        <v>38948</v>
      </c>
      <c r="C22" s="67">
        <v>35790</v>
      </c>
      <c r="D22" s="67">
        <v>35981</v>
      </c>
      <c r="E22" s="67">
        <v>34493</v>
      </c>
      <c r="F22" s="73" t="s">
        <v>0</v>
      </c>
    </row>
    <row r="23" spans="1:6">
      <c r="A23" s="66" t="s">
        <v>609</v>
      </c>
      <c r="B23" s="68" t="s">
        <v>0</v>
      </c>
      <c r="C23" s="68">
        <v>-8.1082468932936247E-2</v>
      </c>
      <c r="D23" s="68">
        <v>5.3366862252026692E-3</v>
      </c>
      <c r="E23" s="68">
        <v>-4.1355159667602392E-2</v>
      </c>
      <c r="F23" s="69">
        <v>-3.9033647458445321E-2</v>
      </c>
    </row>
    <row r="24" spans="1:6">
      <c r="A24" s="66" t="s">
        <v>166</v>
      </c>
      <c r="B24" s="68">
        <v>0.10412205495895055</v>
      </c>
      <c r="C24" s="68">
        <v>0.10036821308684837</v>
      </c>
      <c r="D24" s="68">
        <v>0.1068049928016979</v>
      </c>
      <c r="E24" s="68">
        <v>0.10273325927095216</v>
      </c>
      <c r="F24" s="69">
        <v>0.10350713002961225</v>
      </c>
    </row>
    <row r="25" spans="1:6">
      <c r="A25" s="383" t="s">
        <v>216</v>
      </c>
      <c r="B25" s="350">
        <v>374061</v>
      </c>
      <c r="C25" s="350">
        <v>356587</v>
      </c>
      <c r="D25" s="350">
        <v>336885</v>
      </c>
      <c r="E25" s="350">
        <v>335753</v>
      </c>
      <c r="F25" s="537" t="s">
        <v>0</v>
      </c>
    </row>
    <row r="26" spans="1:6">
      <c r="A26" s="348" t="s">
        <v>609</v>
      </c>
      <c r="B26" s="349" t="s">
        <v>0</v>
      </c>
      <c r="C26" s="349">
        <v>-4.671430595544579E-2</v>
      </c>
      <c r="D26" s="349">
        <v>-5.5251593580248337E-2</v>
      </c>
      <c r="E26" s="349">
        <v>-3.3601970999005415E-3</v>
      </c>
      <c r="F26" s="538">
        <v>-3.5108698878531554E-2</v>
      </c>
    </row>
    <row r="27" spans="1:6" s="24" customFormat="1" ht="11.25">
      <c r="A27" s="24" t="s">
        <v>18</v>
      </c>
    </row>
    <row r="28" spans="1:6" s="24" customFormat="1" ht="11.25"/>
    <row r="29" spans="1:6" s="24" customFormat="1" ht="12.75">
      <c r="A29" s="24" t="s">
        <v>456</v>
      </c>
    </row>
    <row r="30" spans="1:6" s="24" customFormat="1" ht="24" customHeight="1">
      <c r="A30" s="615" t="s">
        <v>457</v>
      </c>
      <c r="B30" s="615"/>
      <c r="C30" s="615"/>
      <c r="D30" s="615"/>
      <c r="E30" s="615"/>
      <c r="F30" s="615"/>
    </row>
    <row r="31" spans="1:6" s="24" customFormat="1" ht="27.75" customHeight="1">
      <c r="A31" s="591" t="s">
        <v>458</v>
      </c>
      <c r="B31" s="591"/>
      <c r="C31" s="591"/>
      <c r="D31" s="591"/>
      <c r="E31" s="591"/>
      <c r="F31" s="591"/>
    </row>
  </sheetData>
  <mergeCells count="3">
    <mergeCell ref="A2:F2"/>
    <mergeCell ref="A30:F30"/>
    <mergeCell ref="A31:F31"/>
  </mergeCells>
  <hyperlinks>
    <hyperlink ref="A2:F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83" orientation="portrait" verticalDpi="0" r:id="rId1"/>
</worksheet>
</file>

<file path=xl/worksheets/sheet33.xml><?xml version="1.0" encoding="utf-8"?>
<worksheet xmlns="http://schemas.openxmlformats.org/spreadsheetml/2006/main" xmlns:r="http://schemas.openxmlformats.org/officeDocument/2006/relationships">
  <dimension ref="A2:F20"/>
  <sheetViews>
    <sheetView showGridLines="0" workbookViewId="0">
      <selection activeCell="A18" sqref="A18"/>
    </sheetView>
  </sheetViews>
  <sheetFormatPr defaultRowHeight="15"/>
  <cols>
    <col min="1" max="1" width="43.85546875" style="33" bestFit="1" customWidth="1"/>
    <col min="2" max="3" width="14.140625" style="33" customWidth="1"/>
    <col min="4" max="5" width="14.140625" style="33" bestFit="1" customWidth="1"/>
    <col min="6" max="16384" width="9.140625" style="33"/>
  </cols>
  <sheetData>
    <row r="2" spans="1:6" ht="31.5" customHeight="1">
      <c r="A2" s="616" t="s">
        <v>500</v>
      </c>
      <c r="B2" s="616"/>
      <c r="C2" s="616"/>
      <c r="D2" s="616"/>
      <c r="E2" s="616"/>
      <c r="F2" s="45"/>
    </row>
    <row r="4" spans="1:6">
      <c r="A4" s="59"/>
      <c r="B4" s="79">
        <v>2014</v>
      </c>
      <c r="C4" s="79">
        <v>2015</v>
      </c>
      <c r="D4" s="79">
        <v>2016</v>
      </c>
      <c r="E4" s="79">
        <v>2017</v>
      </c>
    </row>
    <row r="5" spans="1:6">
      <c r="A5" s="539" t="s">
        <v>493</v>
      </c>
      <c r="B5" s="408"/>
      <c r="C5" s="408"/>
      <c r="D5" s="408"/>
      <c r="E5" s="540"/>
    </row>
    <row r="6" spans="1:6">
      <c r="A6" s="541" t="s">
        <v>26</v>
      </c>
      <c r="B6" s="352">
        <v>223445</v>
      </c>
      <c r="C6" s="352">
        <v>214781</v>
      </c>
      <c r="D6" s="352">
        <v>209389</v>
      </c>
      <c r="E6" s="351">
        <v>205023</v>
      </c>
    </row>
    <row r="7" spans="1:6">
      <c r="A7" s="541" t="s">
        <v>609</v>
      </c>
      <c r="B7" s="352">
        <v>0</v>
      </c>
      <c r="C7" s="353">
        <f t="shared" ref="C7:D7" si="0">+C6/B6-1</f>
        <v>-3.8774642529481484E-2</v>
      </c>
      <c r="D7" s="353">
        <f t="shared" si="0"/>
        <v>-2.510464147201108E-2</v>
      </c>
      <c r="E7" s="354">
        <f>+E6/D6-1</f>
        <v>-2.0851143087745827E-2</v>
      </c>
    </row>
    <row r="8" spans="1:6">
      <c r="A8" s="539" t="s">
        <v>494</v>
      </c>
      <c r="B8" s="355"/>
      <c r="C8" s="355"/>
      <c r="D8" s="355"/>
      <c r="E8" s="356"/>
    </row>
    <row r="9" spans="1:6">
      <c r="A9" s="541" t="s">
        <v>26</v>
      </c>
      <c r="B9" s="352">
        <v>18730</v>
      </c>
      <c r="C9" s="352">
        <v>19634</v>
      </c>
      <c r="D9" s="352">
        <v>18617</v>
      </c>
      <c r="E9" s="351">
        <v>16102</v>
      </c>
    </row>
    <row r="10" spans="1:6">
      <c r="A10" s="541" t="s">
        <v>609</v>
      </c>
      <c r="B10" s="352">
        <v>0</v>
      </c>
      <c r="C10" s="359">
        <f t="shared" ref="C10:D10" si="1">+C9/B9-1</f>
        <v>4.8264815803523708E-2</v>
      </c>
      <c r="D10" s="359">
        <f t="shared" si="1"/>
        <v>-5.179790159926656E-2</v>
      </c>
      <c r="E10" s="354">
        <f>+E9/D9-1</f>
        <v>-0.13509158296180912</v>
      </c>
    </row>
    <row r="11" spans="1:6">
      <c r="A11" s="542" t="s">
        <v>495</v>
      </c>
      <c r="B11" s="365">
        <f>+B9+B6</f>
        <v>242175</v>
      </c>
      <c r="C11" s="365">
        <f>+C9+C6</f>
        <v>234415</v>
      </c>
      <c r="D11" s="365">
        <f>+D9+D6</f>
        <v>228006</v>
      </c>
      <c r="E11" s="366">
        <f>+E9+E6</f>
        <v>221125</v>
      </c>
    </row>
    <row r="12" spans="1:6">
      <c r="A12" s="542" t="s">
        <v>609</v>
      </c>
      <c r="B12" s="403">
        <v>0</v>
      </c>
      <c r="C12" s="404">
        <f t="shared" ref="C12:D12" si="2">+C11/B11-1</f>
        <v>-3.2042944151956188E-2</v>
      </c>
      <c r="D12" s="404">
        <f t="shared" si="2"/>
        <v>-2.7340400571635781E-2</v>
      </c>
      <c r="E12" s="380">
        <f>+E11/D11-1</f>
        <v>-3.0179030376393579E-2</v>
      </c>
    </row>
    <row r="13" spans="1:6">
      <c r="A13" s="539" t="s">
        <v>496</v>
      </c>
      <c r="B13" s="357"/>
      <c r="C13" s="357"/>
      <c r="D13" s="357"/>
      <c r="E13" s="358"/>
    </row>
    <row r="14" spans="1:6">
      <c r="A14" s="541" t="s">
        <v>26</v>
      </c>
      <c r="B14" s="352">
        <v>-21957</v>
      </c>
      <c r="C14" s="352">
        <v>-22447</v>
      </c>
      <c r="D14" s="352">
        <v>-19504</v>
      </c>
      <c r="E14" s="351">
        <v>-17689</v>
      </c>
    </row>
    <row r="15" spans="1:6">
      <c r="A15" s="541" t="s">
        <v>609</v>
      </c>
      <c r="B15" s="352">
        <v>0</v>
      </c>
      <c r="C15" s="359">
        <f t="shared" ref="C15:D15" si="3">(+C14/B14-1)</f>
        <v>2.2316345584551645E-2</v>
      </c>
      <c r="D15" s="359">
        <f t="shared" si="3"/>
        <v>-0.13110883414264718</v>
      </c>
      <c r="E15" s="354">
        <f>(+E14/D14-1)</f>
        <v>-9.3057834290401931E-2</v>
      </c>
    </row>
    <row r="16" spans="1:6">
      <c r="A16" s="542" t="s">
        <v>497</v>
      </c>
      <c r="B16" s="365">
        <f>+B11+B14</f>
        <v>220218</v>
      </c>
      <c r="C16" s="365">
        <f>+C11+C14</f>
        <v>211968</v>
      </c>
      <c r="D16" s="365">
        <f>+D11+D14</f>
        <v>208502</v>
      </c>
      <c r="E16" s="366">
        <f>+ROUND(E11+E14,0)</f>
        <v>203436</v>
      </c>
    </row>
    <row r="17" spans="1:5">
      <c r="A17" s="543" t="s">
        <v>609</v>
      </c>
      <c r="B17" s="365">
        <v>0</v>
      </c>
      <c r="C17" s="367">
        <f t="shared" ref="C17:D17" si="4">+C16/B16-1</f>
        <v>-3.7462877693921426E-2</v>
      </c>
      <c r="D17" s="367">
        <f t="shared" si="4"/>
        <v>-1.6351524758454139E-2</v>
      </c>
      <c r="E17" s="360">
        <f>+E16/D16-1</f>
        <v>-2.4297129044325683E-2</v>
      </c>
    </row>
    <row r="18" spans="1:5">
      <c r="A18" s="33" t="s">
        <v>18</v>
      </c>
    </row>
    <row r="20" spans="1:5" ht="33" customHeight="1">
      <c r="A20" s="592"/>
      <c r="B20" s="592"/>
      <c r="C20" s="592"/>
      <c r="D20" s="592"/>
      <c r="E20" s="592"/>
    </row>
  </sheetData>
  <mergeCells count="2">
    <mergeCell ref="A2:E2"/>
    <mergeCell ref="A20:E20"/>
  </mergeCells>
  <hyperlinks>
    <hyperlink ref="A2:E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34.xml><?xml version="1.0" encoding="utf-8"?>
<worksheet xmlns="http://schemas.openxmlformats.org/spreadsheetml/2006/main" xmlns:r="http://schemas.openxmlformats.org/officeDocument/2006/relationships">
  <dimension ref="A2:G23"/>
  <sheetViews>
    <sheetView showGridLines="0" workbookViewId="0">
      <selection activeCell="A18" sqref="A18"/>
    </sheetView>
  </sheetViews>
  <sheetFormatPr defaultRowHeight="15"/>
  <cols>
    <col min="1" max="1" width="43.85546875" style="33" bestFit="1" customWidth="1"/>
    <col min="2" max="3" width="14.140625" style="33" customWidth="1"/>
    <col min="4" max="5" width="14.140625" style="33" bestFit="1" customWidth="1"/>
    <col min="6" max="6" width="10.7109375" style="33" customWidth="1"/>
    <col min="7" max="16384" width="9.140625" style="33"/>
  </cols>
  <sheetData>
    <row r="2" spans="1:7">
      <c r="A2" s="597" t="s">
        <v>527</v>
      </c>
      <c r="B2" s="597"/>
      <c r="C2" s="597"/>
      <c r="D2" s="597"/>
      <c r="E2" s="597"/>
      <c r="F2" s="597"/>
      <c r="G2" s="45"/>
    </row>
    <row r="4" spans="1:7">
      <c r="A4" s="59"/>
      <c r="B4" s="79">
        <v>2014</v>
      </c>
      <c r="C4" s="79">
        <v>2015</v>
      </c>
      <c r="D4" s="79">
        <v>2016</v>
      </c>
      <c r="E4" s="79">
        <v>2017</v>
      </c>
      <c r="F4" s="80" t="s">
        <v>12</v>
      </c>
    </row>
    <row r="5" spans="1:7" ht="17.25">
      <c r="A5" s="60" t="s">
        <v>172</v>
      </c>
      <c r="B5" s="514"/>
      <c r="C5" s="514"/>
      <c r="D5" s="61"/>
      <c r="E5" s="61"/>
      <c r="F5" s="62"/>
    </row>
    <row r="6" spans="1:7">
      <c r="A6" s="66" t="s">
        <v>26</v>
      </c>
      <c r="B6" s="352">
        <v>207635</v>
      </c>
      <c r="C6" s="352">
        <v>200275</v>
      </c>
      <c r="D6" s="352">
        <v>191725</v>
      </c>
      <c r="E6" s="352">
        <v>187871</v>
      </c>
      <c r="F6" s="351">
        <v>0</v>
      </c>
    </row>
    <row r="7" spans="1:7">
      <c r="A7" s="66" t="s">
        <v>175</v>
      </c>
      <c r="B7" s="352">
        <v>0</v>
      </c>
      <c r="C7" s="352">
        <f>+C6-B6</f>
        <v>-7360</v>
      </c>
      <c r="D7" s="352">
        <f>+D6-C6</f>
        <v>-8550</v>
      </c>
      <c r="E7" s="352">
        <f>+E6-D6</f>
        <v>-3854</v>
      </c>
      <c r="F7" s="351">
        <v>0</v>
      </c>
    </row>
    <row r="8" spans="1:7">
      <c r="A8" s="66" t="s">
        <v>609</v>
      </c>
      <c r="B8" s="352">
        <v>0</v>
      </c>
      <c r="C8" s="353">
        <f t="shared" ref="C8:D8" si="0">+C6/B6-1</f>
        <v>-3.5446817733041147E-2</v>
      </c>
      <c r="D8" s="353">
        <f t="shared" si="0"/>
        <v>-4.2691299463238019E-2</v>
      </c>
      <c r="E8" s="353">
        <f>+E6/D6-1</f>
        <v>-2.0101708175772615E-2</v>
      </c>
      <c r="F8" s="351">
        <v>0</v>
      </c>
    </row>
    <row r="9" spans="1:7">
      <c r="A9" s="66" t="s">
        <v>174</v>
      </c>
      <c r="B9" s="353">
        <f t="shared" ref="B9:D9" si="1">+B6/B20</f>
        <v>0.85737586456075154</v>
      </c>
      <c r="C9" s="353">
        <f t="shared" si="1"/>
        <v>0.85436085574728582</v>
      </c>
      <c r="D9" s="353">
        <f t="shared" si="1"/>
        <v>0.84087699446505793</v>
      </c>
      <c r="E9" s="353">
        <f>+E6/E20</f>
        <v>0.84961447145279823</v>
      </c>
      <c r="F9" s="354">
        <f>+AVERAGE(B9:E9)</f>
        <v>0.85055704655647335</v>
      </c>
    </row>
    <row r="10" spans="1:7">
      <c r="A10" s="60" t="s">
        <v>173</v>
      </c>
      <c r="B10" s="355"/>
      <c r="C10" s="355"/>
      <c r="D10" s="355"/>
      <c r="E10" s="355"/>
      <c r="F10" s="356"/>
    </row>
    <row r="11" spans="1:7">
      <c r="A11" s="66" t="s">
        <v>26</v>
      </c>
      <c r="B11" s="352">
        <v>22486</v>
      </c>
      <c r="C11" s="352">
        <v>19835</v>
      </c>
      <c r="D11" s="352">
        <v>18527</v>
      </c>
      <c r="E11" s="352">
        <v>16362</v>
      </c>
      <c r="F11" s="351">
        <v>0</v>
      </c>
    </row>
    <row r="12" spans="1:7">
      <c r="A12" s="66" t="s">
        <v>175</v>
      </c>
      <c r="B12" s="352">
        <v>0</v>
      </c>
      <c r="C12" s="352">
        <f t="shared" ref="C12:D12" si="2">+C11-B11</f>
        <v>-2651</v>
      </c>
      <c r="D12" s="352">
        <f t="shared" si="2"/>
        <v>-1308</v>
      </c>
      <c r="E12" s="352">
        <f>+E11-D11</f>
        <v>-2165</v>
      </c>
      <c r="F12" s="351">
        <v>0</v>
      </c>
    </row>
    <row r="13" spans="1:7">
      <c r="A13" s="66" t="s">
        <v>609</v>
      </c>
      <c r="B13" s="352">
        <v>0</v>
      </c>
      <c r="C13" s="353">
        <f t="shared" ref="C13:D13" si="3">+C11/B11-1</f>
        <v>-0.11789557947167129</v>
      </c>
      <c r="D13" s="353">
        <f t="shared" si="3"/>
        <v>-6.5944038316107845E-2</v>
      </c>
      <c r="E13" s="353">
        <f>+E11/D11-1</f>
        <v>-0.11685647973228264</v>
      </c>
      <c r="F13" s="351">
        <v>0</v>
      </c>
    </row>
    <row r="14" spans="1:7">
      <c r="A14" s="66" t="s">
        <v>174</v>
      </c>
      <c r="B14" s="353">
        <f t="shared" ref="B14:D14" si="4">+B11/B20</f>
        <v>9.2850211623825743E-2</v>
      </c>
      <c r="C14" s="353">
        <f t="shared" si="4"/>
        <v>8.461489239169849E-2</v>
      </c>
      <c r="D14" s="353">
        <f t="shared" si="4"/>
        <v>8.1256633597361475E-2</v>
      </c>
      <c r="E14" s="353">
        <f>+E11/E20</f>
        <v>7.3994347088750703E-2</v>
      </c>
      <c r="F14" s="354">
        <f>+AVERAGE(B14:E14)</f>
        <v>8.3179021175409096E-2</v>
      </c>
    </row>
    <row r="15" spans="1:7">
      <c r="A15" s="60" t="s">
        <v>176</v>
      </c>
      <c r="B15" s="357"/>
      <c r="C15" s="357"/>
      <c r="D15" s="357"/>
      <c r="E15" s="357"/>
      <c r="F15" s="358"/>
    </row>
    <row r="16" spans="1:7">
      <c r="A16" s="66" t="s">
        <v>26</v>
      </c>
      <c r="B16" s="352">
        <v>12054</v>
      </c>
      <c r="C16" s="352">
        <v>14305</v>
      </c>
      <c r="D16" s="352">
        <v>17754</v>
      </c>
      <c r="E16" s="352">
        <v>16892</v>
      </c>
      <c r="F16" s="351">
        <v>0</v>
      </c>
    </row>
    <row r="17" spans="1:6">
      <c r="A17" s="66" t="s">
        <v>175</v>
      </c>
      <c r="B17" s="352">
        <v>0</v>
      </c>
      <c r="C17" s="352">
        <f t="shared" ref="C17:D17" si="5">+C16-B16</f>
        <v>2251</v>
      </c>
      <c r="D17" s="352">
        <f t="shared" si="5"/>
        <v>3449</v>
      </c>
      <c r="E17" s="352">
        <f>+E16-D16</f>
        <v>-862</v>
      </c>
      <c r="F17" s="351">
        <v>0</v>
      </c>
    </row>
    <row r="18" spans="1:6">
      <c r="A18" s="66" t="s">
        <v>609</v>
      </c>
      <c r="B18" s="352">
        <v>0</v>
      </c>
      <c r="C18" s="353">
        <f t="shared" ref="C18:D18" si="6">+C16/B16-1</f>
        <v>0.18674298987887838</v>
      </c>
      <c r="D18" s="353">
        <f t="shared" si="6"/>
        <v>0.24110450891296753</v>
      </c>
      <c r="E18" s="353">
        <f>+E16/D16-1</f>
        <v>-4.8552438887011329E-2</v>
      </c>
      <c r="F18" s="351">
        <v>0</v>
      </c>
    </row>
    <row r="19" spans="1:6">
      <c r="A19" s="66" t="s">
        <v>174</v>
      </c>
      <c r="B19" s="359">
        <f t="shared" ref="B19:D19" si="7">+B16/B20</f>
        <v>4.9773923815422734E-2</v>
      </c>
      <c r="C19" s="359">
        <f t="shared" si="7"/>
        <v>6.1024251861015719E-2</v>
      </c>
      <c r="D19" s="359">
        <f t="shared" si="7"/>
        <v>7.7866371937580586E-2</v>
      </c>
      <c r="E19" s="359">
        <f>+E16/E20</f>
        <v>7.6391181458451099E-2</v>
      </c>
      <c r="F19" s="360">
        <f>+AVERAGE(B19:E19)</f>
        <v>6.626393226811754E-2</v>
      </c>
    </row>
    <row r="20" spans="1:6">
      <c r="A20" s="348" t="s">
        <v>177</v>
      </c>
      <c r="B20" s="361">
        <f t="shared" ref="B20:C20" si="8">+B16+B11+B6</f>
        <v>242175</v>
      </c>
      <c r="C20" s="361">
        <f t="shared" si="8"/>
        <v>234415</v>
      </c>
      <c r="D20" s="361">
        <f>+D16+D11+D6</f>
        <v>228006</v>
      </c>
      <c r="E20" s="361">
        <f>+E16+E11+E6</f>
        <v>221125</v>
      </c>
      <c r="F20" s="362">
        <v>0</v>
      </c>
    </row>
    <row r="21" spans="1:6" s="24" customFormat="1" ht="11.25">
      <c r="A21" s="24" t="s">
        <v>18</v>
      </c>
    </row>
    <row r="22" spans="1:6" s="24" customFormat="1" ht="11.25"/>
    <row r="23" spans="1:6" s="24" customFormat="1" ht="33" customHeight="1">
      <c r="A23" s="591" t="s">
        <v>459</v>
      </c>
      <c r="B23" s="591"/>
      <c r="C23" s="591"/>
      <c r="D23" s="591"/>
      <c r="E23" s="591"/>
      <c r="F23" s="591"/>
    </row>
  </sheetData>
  <mergeCells count="2">
    <mergeCell ref="A2:F2"/>
    <mergeCell ref="A23:F23"/>
  </mergeCells>
  <hyperlinks>
    <hyperlink ref="A2:F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35.xml><?xml version="1.0" encoding="utf-8"?>
<worksheet xmlns="http://schemas.openxmlformats.org/spreadsheetml/2006/main" xmlns:r="http://schemas.openxmlformats.org/officeDocument/2006/relationships">
  <sheetPr>
    <pageSetUpPr fitToPage="1"/>
  </sheetPr>
  <dimension ref="A2:G23"/>
  <sheetViews>
    <sheetView showGridLines="0" workbookViewId="0">
      <selection activeCell="A18" sqref="A18"/>
    </sheetView>
  </sheetViews>
  <sheetFormatPr defaultRowHeight="15"/>
  <cols>
    <col min="1" max="1" width="43.85546875" style="33" bestFit="1" customWidth="1"/>
    <col min="2" max="5" width="14.140625" style="33" bestFit="1" customWidth="1"/>
    <col min="6" max="6" width="10.7109375" style="33" customWidth="1"/>
    <col min="7" max="16384" width="9.140625" style="33"/>
  </cols>
  <sheetData>
    <row r="2" spans="1:7">
      <c r="A2" s="597" t="s">
        <v>528</v>
      </c>
      <c r="B2" s="597"/>
      <c r="C2" s="597"/>
      <c r="D2" s="597"/>
      <c r="E2" s="597"/>
      <c r="F2" s="597"/>
      <c r="G2" s="45"/>
    </row>
    <row r="4" spans="1:7">
      <c r="A4" s="59"/>
      <c r="B4" s="79">
        <v>2014</v>
      </c>
      <c r="C4" s="79">
        <v>2015</v>
      </c>
      <c r="D4" s="79">
        <v>2016</v>
      </c>
      <c r="E4" s="79">
        <v>2017</v>
      </c>
      <c r="F4" s="80" t="s">
        <v>12</v>
      </c>
    </row>
    <row r="5" spans="1:7">
      <c r="A5" s="60" t="s">
        <v>178</v>
      </c>
      <c r="B5" s="61"/>
      <c r="C5" s="61"/>
      <c r="D5" s="61"/>
      <c r="E5" s="61"/>
      <c r="F5" s="62"/>
    </row>
    <row r="6" spans="1:7">
      <c r="A6" s="66" t="s">
        <v>26</v>
      </c>
      <c r="B6" s="352">
        <v>125518</v>
      </c>
      <c r="C6" s="352">
        <v>122142</v>
      </c>
      <c r="D6" s="352">
        <v>117628</v>
      </c>
      <c r="E6" s="352">
        <v>112261</v>
      </c>
      <c r="F6" s="351">
        <v>0</v>
      </c>
    </row>
    <row r="7" spans="1:7">
      <c r="A7" s="66" t="s">
        <v>175</v>
      </c>
      <c r="B7" s="352">
        <v>0</v>
      </c>
      <c r="C7" s="352">
        <f>+C6-B6</f>
        <v>-3376</v>
      </c>
      <c r="D7" s="352">
        <f>+D6-C6</f>
        <v>-4514</v>
      </c>
      <c r="E7" s="352">
        <f>+E6-D6</f>
        <v>-5367</v>
      </c>
      <c r="F7" s="351">
        <v>0</v>
      </c>
    </row>
    <row r="8" spans="1:7">
      <c r="A8" s="66" t="s">
        <v>609</v>
      </c>
      <c r="B8" s="352">
        <v>0</v>
      </c>
      <c r="C8" s="353">
        <f t="shared" ref="C8:D8" si="0">+C6/B6-1</f>
        <v>-2.6896540735193319E-2</v>
      </c>
      <c r="D8" s="353">
        <f t="shared" si="0"/>
        <v>-3.6956984493458411E-2</v>
      </c>
      <c r="E8" s="353">
        <f>+E6/D6-1</f>
        <v>-4.5626891556432181E-2</v>
      </c>
      <c r="F8" s="351">
        <v>0</v>
      </c>
    </row>
    <row r="9" spans="1:7">
      <c r="A9" s="66" t="s">
        <v>174</v>
      </c>
      <c r="B9" s="353">
        <f t="shared" ref="B9:D9" si="1">+B6/B20</f>
        <v>0.51829462165789197</v>
      </c>
      <c r="C9" s="353">
        <f t="shared" si="1"/>
        <v>0.52105027408655591</v>
      </c>
      <c r="D9" s="353">
        <f t="shared" si="1"/>
        <v>0.51589870442005914</v>
      </c>
      <c r="E9" s="353">
        <f>+E6/E20</f>
        <v>0.50768117580553984</v>
      </c>
      <c r="F9" s="354">
        <f>+AVERAGE(B9:E9)</f>
        <v>0.51573119399251166</v>
      </c>
    </row>
    <row r="10" spans="1:7">
      <c r="A10" s="60" t="s">
        <v>179</v>
      </c>
      <c r="B10" s="355"/>
      <c r="C10" s="355"/>
      <c r="D10" s="355"/>
      <c r="E10" s="355"/>
      <c r="F10" s="356"/>
    </row>
    <row r="11" spans="1:7">
      <c r="A11" s="66" t="s">
        <v>26</v>
      </c>
      <c r="B11" s="352">
        <v>101854</v>
      </c>
      <c r="C11" s="352">
        <v>98183</v>
      </c>
      <c r="D11" s="352">
        <v>96330</v>
      </c>
      <c r="E11" s="352">
        <v>94660</v>
      </c>
      <c r="F11" s="351">
        <v>0</v>
      </c>
    </row>
    <row r="12" spans="1:7">
      <c r="A12" s="66" t="s">
        <v>175</v>
      </c>
      <c r="B12" s="352">
        <v>0</v>
      </c>
      <c r="C12" s="352">
        <f t="shared" ref="C12:D12" si="2">+C11-B11</f>
        <v>-3671</v>
      </c>
      <c r="D12" s="352">
        <f t="shared" si="2"/>
        <v>-1853</v>
      </c>
      <c r="E12" s="352">
        <f>+E11-D11</f>
        <v>-1670</v>
      </c>
      <c r="F12" s="351">
        <v>0</v>
      </c>
    </row>
    <row r="13" spans="1:7">
      <c r="A13" s="66" t="s">
        <v>609</v>
      </c>
      <c r="B13" s="352">
        <v>0</v>
      </c>
      <c r="C13" s="353">
        <f t="shared" ref="C13:D13" si="3">+C11/B11-1</f>
        <v>-3.6041785300528262E-2</v>
      </c>
      <c r="D13" s="353">
        <f t="shared" si="3"/>
        <v>-1.8872920974099427E-2</v>
      </c>
      <c r="E13" s="353">
        <f>+E11/D11-1</f>
        <v>-1.7336240008304804E-2</v>
      </c>
      <c r="F13" s="351">
        <v>0</v>
      </c>
    </row>
    <row r="14" spans="1:7">
      <c r="A14" s="66" t="s">
        <v>174</v>
      </c>
      <c r="B14" s="353">
        <f t="shared" ref="B14:D14" si="4">+B11/B20</f>
        <v>0.42058015897594714</v>
      </c>
      <c r="C14" s="353">
        <f t="shared" si="4"/>
        <v>0.41884265085425421</v>
      </c>
      <c r="D14" s="353">
        <f t="shared" si="4"/>
        <v>0.42248888187152972</v>
      </c>
      <c r="E14" s="353">
        <f>+E11/E20</f>
        <v>0.42808366308648954</v>
      </c>
      <c r="F14" s="354">
        <f>+AVERAGE(B14:E14)</f>
        <v>0.42249883869705512</v>
      </c>
    </row>
    <row r="15" spans="1:7">
      <c r="A15" s="60" t="s">
        <v>180</v>
      </c>
      <c r="B15" s="357"/>
      <c r="C15" s="357"/>
      <c r="D15" s="357"/>
      <c r="E15" s="357"/>
      <c r="F15" s="358"/>
    </row>
    <row r="16" spans="1:7">
      <c r="A16" s="66" t="s">
        <v>26</v>
      </c>
      <c r="B16" s="352">
        <v>14803</v>
      </c>
      <c r="C16" s="352">
        <v>14090</v>
      </c>
      <c r="D16" s="352">
        <v>14048</v>
      </c>
      <c r="E16" s="352">
        <v>14204</v>
      </c>
      <c r="F16" s="351">
        <v>0</v>
      </c>
    </row>
    <row r="17" spans="1:6">
      <c r="A17" s="66" t="s">
        <v>175</v>
      </c>
      <c r="B17" s="352">
        <v>0</v>
      </c>
      <c r="C17" s="352">
        <f t="shared" ref="C17:D17" si="5">+C16-B16</f>
        <v>-713</v>
      </c>
      <c r="D17" s="352">
        <f t="shared" si="5"/>
        <v>-42</v>
      </c>
      <c r="E17" s="352">
        <f>+E16-D16</f>
        <v>156</v>
      </c>
      <c r="F17" s="351">
        <v>0</v>
      </c>
    </row>
    <row r="18" spans="1:6">
      <c r="A18" s="66" t="s">
        <v>609</v>
      </c>
      <c r="B18" s="352">
        <v>0</v>
      </c>
      <c r="C18" s="353">
        <f t="shared" ref="C18:D18" si="6">+C16/B16-1</f>
        <v>-4.816591231507128E-2</v>
      </c>
      <c r="D18" s="353">
        <f t="shared" si="6"/>
        <v>-2.9808374733854004E-3</v>
      </c>
      <c r="E18" s="353">
        <f>+E16/D16-1</f>
        <v>1.110478359908873E-2</v>
      </c>
      <c r="F18" s="351">
        <v>0</v>
      </c>
    </row>
    <row r="19" spans="1:6">
      <c r="A19" s="66" t="s">
        <v>174</v>
      </c>
      <c r="B19" s="359">
        <f t="shared" ref="B19:D19" si="7">+B16/B20</f>
        <v>6.1125219366160832E-2</v>
      </c>
      <c r="C19" s="359">
        <f t="shared" si="7"/>
        <v>6.0107075059189899E-2</v>
      </c>
      <c r="D19" s="359">
        <f t="shared" si="7"/>
        <v>6.1612413708411182E-2</v>
      </c>
      <c r="E19" s="359">
        <f>+E16/E20</f>
        <v>6.4235161107970604E-2</v>
      </c>
      <c r="F19" s="360">
        <f>+AVERAGE(B19:E19)</f>
        <v>6.1769967310433133E-2</v>
      </c>
    </row>
    <row r="20" spans="1:6">
      <c r="A20" s="348" t="s">
        <v>177</v>
      </c>
      <c r="B20" s="361">
        <f>+B16+B11+B6</f>
        <v>242175</v>
      </c>
      <c r="C20" s="361">
        <f>+C16+C11+C6</f>
        <v>234415</v>
      </c>
      <c r="D20" s="361">
        <f>+D16+D11+D6</f>
        <v>228006</v>
      </c>
      <c r="E20" s="361">
        <f>+E16+E11+E6</f>
        <v>221125</v>
      </c>
      <c r="F20" s="362">
        <v>0</v>
      </c>
    </row>
    <row r="21" spans="1:6" s="24" customFormat="1" ht="11.25">
      <c r="A21" s="24" t="s">
        <v>18</v>
      </c>
    </row>
    <row r="22" spans="1:6" s="24" customFormat="1" ht="11.25"/>
    <row r="23" spans="1:6" s="24" customFormat="1" ht="33" customHeight="1">
      <c r="A23" s="515"/>
      <c r="B23" s="515"/>
      <c r="C23" s="515"/>
      <c r="D23" s="515"/>
      <c r="E23" s="515"/>
      <c r="F23" s="515"/>
    </row>
  </sheetData>
  <mergeCells count="1">
    <mergeCell ref="A2:F2"/>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36.xml><?xml version="1.0" encoding="utf-8"?>
<worksheet xmlns="http://schemas.openxmlformats.org/spreadsheetml/2006/main" xmlns:r="http://schemas.openxmlformats.org/officeDocument/2006/relationships">
  <sheetPr>
    <pageSetUpPr fitToPage="1"/>
  </sheetPr>
  <dimension ref="A2:G23"/>
  <sheetViews>
    <sheetView showGridLines="0" workbookViewId="0">
      <selection activeCell="A18" sqref="A18"/>
    </sheetView>
  </sheetViews>
  <sheetFormatPr defaultRowHeight="15"/>
  <cols>
    <col min="1" max="1" width="43.85546875" style="33" bestFit="1" customWidth="1"/>
    <col min="2" max="5" width="14.140625" style="33" bestFit="1" customWidth="1"/>
    <col min="6" max="6" width="10.7109375" style="33" customWidth="1"/>
    <col min="7" max="16384" width="9.140625" style="33"/>
  </cols>
  <sheetData>
    <row r="2" spans="1:7">
      <c r="A2" s="597" t="s">
        <v>501</v>
      </c>
      <c r="B2" s="597"/>
      <c r="C2" s="597"/>
      <c r="D2" s="597"/>
      <c r="E2" s="597"/>
      <c r="F2" s="597"/>
      <c r="G2" s="45"/>
    </row>
    <row r="4" spans="1:7">
      <c r="A4" s="59"/>
      <c r="B4" s="79">
        <v>2014</v>
      </c>
      <c r="C4" s="79">
        <v>2015</v>
      </c>
      <c r="D4" s="79">
        <v>2016</v>
      </c>
      <c r="E4" s="79">
        <v>2017</v>
      </c>
      <c r="F4" s="80" t="s">
        <v>12</v>
      </c>
    </row>
    <row r="5" spans="1:7">
      <c r="A5" s="60" t="s">
        <v>178</v>
      </c>
      <c r="B5" s="61"/>
      <c r="C5" s="61"/>
      <c r="D5" s="61"/>
      <c r="E5" s="61"/>
      <c r="F5" s="62"/>
    </row>
    <row r="6" spans="1:7">
      <c r="A6" s="66" t="s">
        <v>26</v>
      </c>
      <c r="B6" s="352">
        <v>108744</v>
      </c>
      <c r="C6" s="352">
        <v>102074</v>
      </c>
      <c r="D6" s="352">
        <v>94069</v>
      </c>
      <c r="E6" s="352">
        <v>91049</v>
      </c>
      <c r="F6" s="351">
        <v>0</v>
      </c>
    </row>
    <row r="7" spans="1:7">
      <c r="A7" s="66" t="s">
        <v>175</v>
      </c>
      <c r="B7" s="352">
        <v>0</v>
      </c>
      <c r="C7" s="352">
        <f>+C6-B6</f>
        <v>-6670</v>
      </c>
      <c r="D7" s="352">
        <f>+D6-C6</f>
        <v>-8005</v>
      </c>
      <c r="E7" s="352">
        <f>+E6-D6</f>
        <v>-3020</v>
      </c>
      <c r="F7" s="351">
        <v>0</v>
      </c>
    </row>
    <row r="8" spans="1:7">
      <c r="A8" s="66" t="s">
        <v>609</v>
      </c>
      <c r="B8" s="352">
        <v>0</v>
      </c>
      <c r="C8" s="353">
        <f t="shared" ref="C8:D8" si="0">+C6/B6-1</f>
        <v>-6.1336717428087995E-2</v>
      </c>
      <c r="D8" s="353">
        <f t="shared" si="0"/>
        <v>-7.8423496678880045E-2</v>
      </c>
      <c r="E8" s="353">
        <f>+E6/D6-1</f>
        <v>-3.2104093803484668E-2</v>
      </c>
      <c r="F8" s="351">
        <v>0</v>
      </c>
    </row>
    <row r="9" spans="1:7">
      <c r="A9" s="66" t="s">
        <v>174</v>
      </c>
      <c r="B9" s="353">
        <f t="shared" ref="B9:D9" si="1">+B6/B20</f>
        <v>0.52372673200568309</v>
      </c>
      <c r="C9" s="353">
        <f t="shared" si="1"/>
        <v>0.50966920484334044</v>
      </c>
      <c r="D9" s="353">
        <f t="shared" si="1"/>
        <v>0.49064545573086454</v>
      </c>
      <c r="E9" s="353">
        <f>+E6/E20</f>
        <v>0.48463573409413907</v>
      </c>
      <c r="F9" s="354">
        <f>+AVERAGE(B9:E9)</f>
        <v>0.50216928166850683</v>
      </c>
    </row>
    <row r="10" spans="1:7">
      <c r="A10" s="60" t="s">
        <v>179</v>
      </c>
      <c r="B10" s="355"/>
      <c r="C10" s="355"/>
      <c r="D10" s="355"/>
      <c r="E10" s="355"/>
      <c r="F10" s="356"/>
    </row>
    <row r="11" spans="1:7">
      <c r="A11" s="66" t="s">
        <v>26</v>
      </c>
      <c r="B11" s="352">
        <v>84762</v>
      </c>
      <c r="C11" s="352">
        <v>84765</v>
      </c>
      <c r="D11" s="352">
        <v>84053</v>
      </c>
      <c r="E11" s="352">
        <v>83494</v>
      </c>
      <c r="F11" s="351">
        <v>0</v>
      </c>
    </row>
    <row r="12" spans="1:7">
      <c r="A12" s="66" t="s">
        <v>175</v>
      </c>
      <c r="B12" s="352">
        <v>0</v>
      </c>
      <c r="C12" s="352">
        <f t="shared" ref="C12:D12" si="2">+C11-B11</f>
        <v>3</v>
      </c>
      <c r="D12" s="352">
        <f t="shared" si="2"/>
        <v>-712</v>
      </c>
      <c r="E12" s="352">
        <f>+E11-D11</f>
        <v>-559</v>
      </c>
      <c r="F12" s="351">
        <v>0</v>
      </c>
    </row>
    <row r="13" spans="1:7">
      <c r="A13" s="66" t="s">
        <v>609</v>
      </c>
      <c r="B13" s="352">
        <v>0</v>
      </c>
      <c r="C13" s="353">
        <f t="shared" ref="C13:D13" si="3">+C11/B11-1</f>
        <v>3.5393218659196535E-5</v>
      </c>
      <c r="D13" s="353">
        <f t="shared" si="3"/>
        <v>-8.3996932696277504E-3</v>
      </c>
      <c r="E13" s="353">
        <f>+E11/D11-1</f>
        <v>-6.6505657144896313E-3</v>
      </c>
      <c r="F13" s="351">
        <v>0</v>
      </c>
    </row>
    <row r="14" spans="1:7">
      <c r="A14" s="66" t="s">
        <v>174</v>
      </c>
      <c r="B14" s="353">
        <f t="shared" ref="B14:D14" si="4">+B11/B20</f>
        <v>0.40822597346304812</v>
      </c>
      <c r="C14" s="353">
        <f t="shared" si="4"/>
        <v>0.42324304081887404</v>
      </c>
      <c r="D14" s="353">
        <f t="shared" si="4"/>
        <v>0.43840396401095316</v>
      </c>
      <c r="E14" s="353">
        <f>+E11/E20</f>
        <v>0.44442197039457926</v>
      </c>
      <c r="F14" s="354">
        <f>+AVERAGE(B14:E14)</f>
        <v>0.42857373717186364</v>
      </c>
    </row>
    <row r="15" spans="1:7">
      <c r="A15" s="60" t="s">
        <v>180</v>
      </c>
      <c r="B15" s="357"/>
      <c r="C15" s="357"/>
      <c r="D15" s="357"/>
      <c r="E15" s="357"/>
      <c r="F15" s="358"/>
    </row>
    <row r="16" spans="1:7">
      <c r="A16" s="66" t="s">
        <v>26</v>
      </c>
      <c r="B16" s="352">
        <v>14129</v>
      </c>
      <c r="C16" s="352">
        <v>13436</v>
      </c>
      <c r="D16" s="352">
        <v>13603</v>
      </c>
      <c r="E16" s="352">
        <v>13328</v>
      </c>
      <c r="F16" s="351">
        <v>0</v>
      </c>
    </row>
    <row r="17" spans="1:6">
      <c r="A17" s="66" t="s">
        <v>175</v>
      </c>
      <c r="B17" s="352">
        <v>0</v>
      </c>
      <c r="C17" s="352">
        <f t="shared" ref="C17:D17" si="5">+C16-B16</f>
        <v>-693</v>
      </c>
      <c r="D17" s="352">
        <f t="shared" si="5"/>
        <v>167</v>
      </c>
      <c r="E17" s="352">
        <f>+E16-D16</f>
        <v>-275</v>
      </c>
      <c r="F17" s="351">
        <v>0</v>
      </c>
    </row>
    <row r="18" spans="1:6">
      <c r="A18" s="66" t="s">
        <v>609</v>
      </c>
      <c r="B18" s="352">
        <v>0</v>
      </c>
      <c r="C18" s="353">
        <f t="shared" ref="C18:D18" si="6">+C16/B16-1</f>
        <v>-4.9048057187345173E-2</v>
      </c>
      <c r="D18" s="353">
        <f t="shared" si="6"/>
        <v>1.2429294432867E-2</v>
      </c>
      <c r="E18" s="353">
        <f>+E16/D16-1</f>
        <v>-2.0216128795118693E-2</v>
      </c>
      <c r="F18" s="351">
        <v>0</v>
      </c>
    </row>
    <row r="19" spans="1:6">
      <c r="A19" s="66" t="s">
        <v>174</v>
      </c>
      <c r="B19" s="359">
        <f t="shared" ref="B19:D19" si="7">+B16/B20</f>
        <v>6.8047294531268815E-2</v>
      </c>
      <c r="C19" s="359">
        <f t="shared" si="7"/>
        <v>6.7087754337785549E-2</v>
      </c>
      <c r="D19" s="359">
        <f t="shared" si="7"/>
        <v>7.0950580258182294E-2</v>
      </c>
      <c r="E19" s="359">
        <f>+E16/E20</f>
        <v>7.0942295511281672E-2</v>
      </c>
      <c r="F19" s="360">
        <f>+AVERAGE(B19:E19)</f>
        <v>6.9256981159629583E-2</v>
      </c>
    </row>
    <row r="20" spans="1:6">
      <c r="A20" s="348" t="s">
        <v>177</v>
      </c>
      <c r="B20" s="361">
        <f>+B16+B11+B6</f>
        <v>207635</v>
      </c>
      <c r="C20" s="361">
        <f>+C16+C11+C6</f>
        <v>200275</v>
      </c>
      <c r="D20" s="361">
        <f>+D16+D11+D6</f>
        <v>191725</v>
      </c>
      <c r="E20" s="361">
        <f>+E16+E11+E6</f>
        <v>187871</v>
      </c>
      <c r="F20" s="362">
        <v>0</v>
      </c>
    </row>
    <row r="21" spans="1:6" s="24" customFormat="1" ht="11.25">
      <c r="A21" s="24" t="s">
        <v>18</v>
      </c>
    </row>
    <row r="22" spans="1:6" s="24" customFormat="1" ht="11.25"/>
    <row r="23" spans="1:6" s="24" customFormat="1" ht="33" customHeight="1">
      <c r="A23" s="515"/>
      <c r="B23" s="515"/>
      <c r="C23" s="515"/>
      <c r="D23" s="515"/>
      <c r="E23" s="515"/>
      <c r="F23" s="515"/>
    </row>
  </sheetData>
  <mergeCells count="1">
    <mergeCell ref="A2:F2"/>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37.xml><?xml version="1.0" encoding="utf-8"?>
<worksheet xmlns="http://schemas.openxmlformats.org/spreadsheetml/2006/main" xmlns:r="http://schemas.openxmlformats.org/officeDocument/2006/relationships">
  <sheetPr>
    <pageSetUpPr fitToPage="1"/>
  </sheetPr>
  <dimension ref="A2:G23"/>
  <sheetViews>
    <sheetView showGridLines="0" workbookViewId="0">
      <selection activeCell="A18" sqref="A18"/>
    </sheetView>
  </sheetViews>
  <sheetFormatPr defaultRowHeight="15"/>
  <cols>
    <col min="1" max="1" width="43.85546875" style="33" bestFit="1" customWidth="1"/>
    <col min="2" max="5" width="14.140625" style="33" bestFit="1" customWidth="1"/>
    <col min="6" max="6" width="10.7109375" style="33" customWidth="1"/>
    <col min="7" max="16384" width="9.140625" style="33"/>
  </cols>
  <sheetData>
    <row r="2" spans="1:7" ht="31.5" customHeight="1">
      <c r="A2" s="597" t="s">
        <v>502</v>
      </c>
      <c r="B2" s="597"/>
      <c r="C2" s="597"/>
      <c r="D2" s="597"/>
      <c r="E2" s="597"/>
      <c r="F2" s="597"/>
      <c r="G2" s="45"/>
    </row>
    <row r="4" spans="1:7">
      <c r="A4" s="59"/>
      <c r="B4" s="79">
        <v>2014</v>
      </c>
      <c r="C4" s="79">
        <v>2015</v>
      </c>
      <c r="D4" s="79">
        <v>2016</v>
      </c>
      <c r="E4" s="79">
        <v>2017</v>
      </c>
      <c r="F4" s="80" t="s">
        <v>12</v>
      </c>
    </row>
    <row r="5" spans="1:7">
      <c r="A5" s="60" t="s">
        <v>181</v>
      </c>
      <c r="B5" s="61"/>
      <c r="C5" s="61"/>
      <c r="D5" s="61"/>
      <c r="E5" s="61"/>
      <c r="F5" s="62"/>
    </row>
    <row r="6" spans="1:7">
      <c r="A6" s="66" t="s">
        <v>26</v>
      </c>
      <c r="B6" s="352">
        <v>4720</v>
      </c>
      <c r="C6" s="352">
        <v>5763</v>
      </c>
      <c r="D6" s="352">
        <v>5805</v>
      </c>
      <c r="E6" s="352">
        <v>4320</v>
      </c>
      <c r="F6" s="351">
        <v>0</v>
      </c>
    </row>
    <row r="7" spans="1:7">
      <c r="A7" s="66" t="s">
        <v>175</v>
      </c>
      <c r="B7" s="352">
        <v>0</v>
      </c>
      <c r="C7" s="352">
        <f>+C6-B6</f>
        <v>1043</v>
      </c>
      <c r="D7" s="352">
        <f>+D6-C6</f>
        <v>42</v>
      </c>
      <c r="E7" s="352">
        <f>+E6-D6</f>
        <v>-1485</v>
      </c>
      <c r="F7" s="351">
        <v>0</v>
      </c>
    </row>
    <row r="8" spans="1:7">
      <c r="A8" s="66" t="s">
        <v>609</v>
      </c>
      <c r="B8" s="352">
        <v>0</v>
      </c>
      <c r="C8" s="353">
        <f t="shared" ref="C8:D8" si="0">+C6/B6-1</f>
        <v>0.22097457627118655</v>
      </c>
      <c r="D8" s="353">
        <f t="shared" si="0"/>
        <v>7.2878709005725906E-3</v>
      </c>
      <c r="E8" s="353">
        <f>+E6/D6-1</f>
        <v>-0.2558139534883721</v>
      </c>
      <c r="F8" s="351">
        <v>0</v>
      </c>
    </row>
    <row r="9" spans="1:7">
      <c r="A9" s="66" t="s">
        <v>174</v>
      </c>
      <c r="B9" s="353">
        <f t="shared" ref="B9:D9" si="1">+B6/B20</f>
        <v>0.20990838744107446</v>
      </c>
      <c r="C9" s="353">
        <f t="shared" si="1"/>
        <v>0.29054701285606249</v>
      </c>
      <c r="D9" s="353">
        <f t="shared" si="1"/>
        <v>0.31332649646461919</v>
      </c>
      <c r="E9" s="353">
        <f>+E6/E20</f>
        <v>0.264026402640264</v>
      </c>
      <c r="F9" s="354">
        <f>+AVERAGE(B9:E9)+0.001</f>
        <v>0.27045207485050504</v>
      </c>
    </row>
    <row r="10" spans="1:7">
      <c r="A10" s="60" t="s">
        <v>182</v>
      </c>
      <c r="B10" s="355"/>
      <c r="C10" s="355"/>
      <c r="D10" s="355"/>
      <c r="E10" s="355"/>
      <c r="F10" s="356"/>
    </row>
    <row r="11" spans="1:7">
      <c r="A11" s="66" t="s">
        <v>26</v>
      </c>
      <c r="B11" s="352">
        <v>17092</v>
      </c>
      <c r="C11" s="352">
        <v>13418</v>
      </c>
      <c r="D11" s="352">
        <v>12277</v>
      </c>
      <c r="E11" s="352">
        <v>11166</v>
      </c>
      <c r="F11" s="351">
        <v>0</v>
      </c>
    </row>
    <row r="12" spans="1:7">
      <c r="A12" s="66" t="s">
        <v>175</v>
      </c>
      <c r="B12" s="352">
        <v>0</v>
      </c>
      <c r="C12" s="352">
        <f t="shared" ref="C12:D12" si="2">+C11-B11</f>
        <v>-3674</v>
      </c>
      <c r="D12" s="352">
        <f t="shared" si="2"/>
        <v>-1141</v>
      </c>
      <c r="E12" s="352">
        <f>+E11-D11</f>
        <v>-1111</v>
      </c>
      <c r="F12" s="351">
        <v>0</v>
      </c>
    </row>
    <row r="13" spans="1:7">
      <c r="A13" s="66" t="s">
        <v>609</v>
      </c>
      <c r="B13" s="352">
        <v>0</v>
      </c>
      <c r="C13" s="353">
        <f t="shared" ref="C13:D13" si="3">+C11/B11-1</f>
        <v>-0.2149543646150246</v>
      </c>
      <c r="D13" s="353">
        <f t="shared" si="3"/>
        <v>-8.5035027574899336E-2</v>
      </c>
      <c r="E13" s="353">
        <f>+E11/D11-1</f>
        <v>-9.0494420461024627E-2</v>
      </c>
      <c r="F13" s="351">
        <v>0</v>
      </c>
    </row>
    <row r="14" spans="1:7">
      <c r="A14" s="66" t="s">
        <v>174</v>
      </c>
      <c r="B14" s="353">
        <f t="shared" ref="B14:D14" si="4">+B11/B20</f>
        <v>0.76011740638619585</v>
      </c>
      <c r="C14" s="353">
        <f t="shared" si="4"/>
        <v>0.67648096798588353</v>
      </c>
      <c r="D14" s="353">
        <f t="shared" si="4"/>
        <v>0.66265450423705941</v>
      </c>
      <c r="E14" s="353">
        <f>+E11/E20</f>
        <v>0.68243491015768243</v>
      </c>
      <c r="F14" s="354">
        <f>+AVERAGE(B14:E14)</f>
        <v>0.69542194719170525</v>
      </c>
    </row>
    <row r="15" spans="1:7">
      <c r="A15" s="60" t="s">
        <v>498</v>
      </c>
      <c r="B15" s="357"/>
      <c r="C15" s="357"/>
      <c r="D15" s="357"/>
      <c r="E15" s="357"/>
      <c r="F15" s="358"/>
    </row>
    <row r="16" spans="1:7">
      <c r="A16" s="66" t="s">
        <v>26</v>
      </c>
      <c r="B16" s="352">
        <v>674</v>
      </c>
      <c r="C16" s="352">
        <v>654</v>
      </c>
      <c r="D16" s="352">
        <v>445</v>
      </c>
      <c r="E16" s="352">
        <v>876</v>
      </c>
      <c r="F16" s="351">
        <v>0</v>
      </c>
    </row>
    <row r="17" spans="1:6">
      <c r="A17" s="66" t="s">
        <v>175</v>
      </c>
      <c r="B17" s="352">
        <v>0</v>
      </c>
      <c r="C17" s="352">
        <f t="shared" ref="C17:D17" si="5">+C16-B16</f>
        <v>-20</v>
      </c>
      <c r="D17" s="352">
        <f t="shared" si="5"/>
        <v>-209</v>
      </c>
      <c r="E17" s="352">
        <f>+E16-D16</f>
        <v>431</v>
      </c>
      <c r="F17" s="351">
        <v>0</v>
      </c>
    </row>
    <row r="18" spans="1:6">
      <c r="A18" s="66" t="s">
        <v>609</v>
      </c>
      <c r="B18" s="352">
        <v>0</v>
      </c>
      <c r="C18" s="353">
        <f t="shared" ref="C18:D18" si="6">+C16/B16-1</f>
        <v>-2.9673590504451064E-2</v>
      </c>
      <c r="D18" s="353">
        <f t="shared" si="6"/>
        <v>-0.31957186544342508</v>
      </c>
      <c r="E18" s="353">
        <f>+E16/D16-1</f>
        <v>0.96853932584269664</v>
      </c>
      <c r="F18" s="351">
        <v>0</v>
      </c>
    </row>
    <row r="19" spans="1:6">
      <c r="A19" s="66" t="s">
        <v>174</v>
      </c>
      <c r="B19" s="359">
        <f t="shared" ref="B19:D19" si="7">+B16/B20</f>
        <v>2.9974206172729698E-2</v>
      </c>
      <c r="C19" s="359">
        <f t="shared" si="7"/>
        <v>3.2972019158053943E-2</v>
      </c>
      <c r="D19" s="359">
        <f t="shared" si="7"/>
        <v>2.401899929832137E-2</v>
      </c>
      <c r="E19" s="359">
        <f>+E16/E20</f>
        <v>5.3538687202053542E-2</v>
      </c>
      <c r="F19" s="360">
        <f>+AVERAGE(B19:E19)</f>
        <v>3.5125977957789642E-2</v>
      </c>
    </row>
    <row r="20" spans="1:6">
      <c r="A20" s="348" t="s">
        <v>177</v>
      </c>
      <c r="B20" s="361">
        <f>+B16+B11+B6</f>
        <v>22486</v>
      </c>
      <c r="C20" s="361">
        <f>+C16+C11+C6</f>
        <v>19835</v>
      </c>
      <c r="D20" s="361">
        <f>+D16+D11+D6</f>
        <v>18527</v>
      </c>
      <c r="E20" s="361">
        <f>+E16+E11+E6</f>
        <v>16362</v>
      </c>
      <c r="F20" s="362">
        <v>0</v>
      </c>
    </row>
    <row r="21" spans="1:6" s="24" customFormat="1" ht="11.25">
      <c r="A21" s="24" t="s">
        <v>18</v>
      </c>
    </row>
    <row r="22" spans="1:6" s="24" customFormat="1" ht="11.25"/>
    <row r="23" spans="1:6" s="24" customFormat="1" ht="33" customHeight="1">
      <c r="A23" s="515"/>
      <c r="B23" s="515"/>
      <c r="C23" s="515"/>
      <c r="D23" s="515"/>
      <c r="E23" s="515"/>
      <c r="F23" s="515"/>
    </row>
  </sheetData>
  <mergeCells count="1">
    <mergeCell ref="A2:F2"/>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38.xml><?xml version="1.0" encoding="utf-8"?>
<worksheet xmlns="http://schemas.openxmlformats.org/spreadsheetml/2006/main" xmlns:r="http://schemas.openxmlformats.org/officeDocument/2006/relationships">
  <sheetPr>
    <pageSetUpPr fitToPage="1"/>
  </sheetPr>
  <dimension ref="A2:G20"/>
  <sheetViews>
    <sheetView showGridLines="0" workbookViewId="0">
      <selection activeCell="A15" sqref="A15"/>
    </sheetView>
  </sheetViews>
  <sheetFormatPr defaultRowHeight="15"/>
  <cols>
    <col min="1" max="1" width="43.85546875" style="33" bestFit="1" customWidth="1"/>
    <col min="2" max="5" width="14.140625" style="33" bestFit="1" customWidth="1"/>
    <col min="6" max="6" width="10.7109375" style="33" customWidth="1"/>
    <col min="7" max="16384" width="9.140625" style="33"/>
  </cols>
  <sheetData>
    <row r="2" spans="1:7" ht="15" customHeight="1">
      <c r="A2" s="597" t="s">
        <v>529</v>
      </c>
      <c r="B2" s="597"/>
      <c r="C2" s="597"/>
      <c r="D2" s="597"/>
      <c r="E2" s="597"/>
      <c r="F2" s="597"/>
      <c r="G2" s="45"/>
    </row>
    <row r="4" spans="1:7">
      <c r="A4" s="59"/>
      <c r="B4" s="79">
        <v>2014</v>
      </c>
      <c r="C4" s="79">
        <v>2015</v>
      </c>
      <c r="D4" s="79">
        <v>2016</v>
      </c>
      <c r="E4" s="79">
        <v>2017</v>
      </c>
      <c r="F4" s="80" t="s">
        <v>12</v>
      </c>
    </row>
    <row r="5" spans="1:7">
      <c r="A5" s="60" t="s">
        <v>181</v>
      </c>
      <c r="B5" s="61"/>
      <c r="C5" s="61"/>
      <c r="D5" s="61"/>
      <c r="E5" s="61"/>
      <c r="F5" s="62"/>
    </row>
    <row r="6" spans="1:7">
      <c r="A6" s="66" t="s">
        <v>26</v>
      </c>
      <c r="B6" s="352">
        <v>14241</v>
      </c>
      <c r="C6" s="352">
        <v>15279</v>
      </c>
      <c r="D6" s="352">
        <v>14289</v>
      </c>
      <c r="E6" s="352">
        <v>12638</v>
      </c>
      <c r="F6" s="351">
        <v>0</v>
      </c>
    </row>
    <row r="7" spans="1:7">
      <c r="A7" s="66" t="s">
        <v>609</v>
      </c>
      <c r="B7" s="352">
        <v>0</v>
      </c>
      <c r="C7" s="353">
        <f>+C6/B6-1</f>
        <v>7.2888139877817615E-2</v>
      </c>
      <c r="D7" s="353">
        <f>+D6/C6-1</f>
        <v>-6.4794816414686873E-2</v>
      </c>
      <c r="E7" s="353">
        <f>+E6/D6-1</f>
        <v>-0.11554342501224724</v>
      </c>
      <c r="F7" s="351">
        <v>0</v>
      </c>
    </row>
    <row r="8" spans="1:7">
      <c r="A8" s="66" t="s">
        <v>174</v>
      </c>
      <c r="B8" s="353">
        <f t="shared" ref="B8:D8" si="0">+B6/B17</f>
        <v>0.76033101975440465</v>
      </c>
      <c r="C8" s="353">
        <f t="shared" si="0"/>
        <v>0.7781908933482734</v>
      </c>
      <c r="D8" s="353">
        <f t="shared" si="0"/>
        <v>0.76752430574206365</v>
      </c>
      <c r="E8" s="353">
        <f>+E6/E17</f>
        <v>0.78487144454105084</v>
      </c>
      <c r="F8" s="354">
        <f>+AVERAGE(B8:E8)</f>
        <v>0.77272941584644816</v>
      </c>
    </row>
    <row r="9" spans="1:7">
      <c r="A9" s="60" t="s">
        <v>182</v>
      </c>
      <c r="B9" s="355"/>
      <c r="C9" s="355"/>
      <c r="D9" s="355"/>
      <c r="E9" s="355"/>
      <c r="F9" s="356"/>
    </row>
    <row r="10" spans="1:7">
      <c r="A10" s="66" t="s">
        <v>26</v>
      </c>
      <c r="B10" s="352">
        <v>2510</v>
      </c>
      <c r="C10" s="352">
        <v>2550</v>
      </c>
      <c r="D10" s="352">
        <v>2659</v>
      </c>
      <c r="E10" s="352">
        <v>2253</v>
      </c>
      <c r="F10" s="351">
        <v>0</v>
      </c>
    </row>
    <row r="11" spans="1:7">
      <c r="A11" s="66" t="s">
        <v>609</v>
      </c>
      <c r="B11" s="352">
        <v>0</v>
      </c>
      <c r="C11" s="353">
        <f t="shared" ref="C11:D11" si="1">+C10/B10-1</f>
        <v>1.5936254980079667E-2</v>
      </c>
      <c r="D11" s="353">
        <f t="shared" si="1"/>
        <v>4.2745098039215668E-2</v>
      </c>
      <c r="E11" s="353">
        <f>+E10/D10-1</f>
        <v>-0.15268898081985705</v>
      </c>
      <c r="F11" s="351">
        <v>0</v>
      </c>
    </row>
    <row r="12" spans="1:7">
      <c r="A12" s="66" t="s">
        <v>174</v>
      </c>
      <c r="B12" s="353">
        <f t="shared" ref="B12:D12" si="2">+B10/B17</f>
        <v>0.13400961025093433</v>
      </c>
      <c r="C12" s="353">
        <f t="shared" si="2"/>
        <v>0.12987674442293981</v>
      </c>
      <c r="D12" s="353">
        <f t="shared" si="2"/>
        <v>0.14282644894451307</v>
      </c>
      <c r="E12" s="353">
        <f>+E10/E17</f>
        <v>0.13992050676934542</v>
      </c>
      <c r="F12" s="354">
        <f>+AVERAGE(B12:E12)</f>
        <v>0.13665832759693314</v>
      </c>
    </row>
    <row r="13" spans="1:7">
      <c r="A13" s="60" t="s">
        <v>183</v>
      </c>
      <c r="B13" s="357"/>
      <c r="C13" s="357"/>
      <c r="D13" s="357"/>
      <c r="E13" s="357"/>
      <c r="F13" s="358"/>
    </row>
    <row r="14" spans="1:7">
      <c r="A14" s="66" t="s">
        <v>26</v>
      </c>
      <c r="B14" s="352">
        <v>1979</v>
      </c>
      <c r="C14" s="352">
        <v>1805</v>
      </c>
      <c r="D14" s="352">
        <v>1669</v>
      </c>
      <c r="E14" s="352">
        <v>1211</v>
      </c>
      <c r="F14" s="351">
        <v>0</v>
      </c>
    </row>
    <row r="15" spans="1:7">
      <c r="A15" s="66" t="s">
        <v>609</v>
      </c>
      <c r="B15" s="352"/>
      <c r="C15" s="353">
        <f t="shared" ref="C15:D15" si="3">+C14/B14-1</f>
        <v>-8.7923193532086885E-2</v>
      </c>
      <c r="D15" s="353">
        <f t="shared" si="3"/>
        <v>-7.534626038781167E-2</v>
      </c>
      <c r="E15" s="353">
        <f>+E14/D14-1</f>
        <v>-0.27441581785500302</v>
      </c>
      <c r="F15" s="351">
        <v>0</v>
      </c>
    </row>
    <row r="16" spans="1:7">
      <c r="A16" s="66" t="s">
        <v>174</v>
      </c>
      <c r="B16" s="359">
        <f t="shared" ref="B16:D16" si="4">+B14/B17</f>
        <v>0.10565936999466097</v>
      </c>
      <c r="C16" s="359">
        <f t="shared" si="4"/>
        <v>9.1932362228786799E-2</v>
      </c>
      <c r="D16" s="359">
        <f t="shared" si="4"/>
        <v>8.964924531342322E-2</v>
      </c>
      <c r="E16" s="359">
        <f>+E14/E17</f>
        <v>7.5208048689603776E-2</v>
      </c>
      <c r="F16" s="360">
        <f>+AVERAGE(B16:E16)</f>
        <v>9.0612256556618698E-2</v>
      </c>
    </row>
    <row r="17" spans="1:6">
      <c r="A17" s="348" t="s">
        <v>177</v>
      </c>
      <c r="B17" s="361">
        <f>+B14+B10+B6</f>
        <v>18730</v>
      </c>
      <c r="C17" s="361">
        <f>+C14+C10+C6</f>
        <v>19634</v>
      </c>
      <c r="D17" s="361">
        <f>+D14+D10+D6</f>
        <v>18617</v>
      </c>
      <c r="E17" s="361">
        <v>16102</v>
      </c>
      <c r="F17" s="362">
        <v>0</v>
      </c>
    </row>
    <row r="18" spans="1:6" s="24" customFormat="1" ht="11.25">
      <c r="A18" s="24" t="s">
        <v>18</v>
      </c>
    </row>
    <row r="19" spans="1:6" s="24" customFormat="1" ht="11.25"/>
    <row r="20" spans="1:6" s="24" customFormat="1" ht="11.25" customHeight="1">
      <c r="A20" s="617" t="s">
        <v>460</v>
      </c>
      <c r="B20" s="617"/>
      <c r="C20" s="617"/>
      <c r="D20" s="617"/>
      <c r="E20" s="617"/>
      <c r="F20" s="617"/>
    </row>
  </sheetData>
  <mergeCells count="2">
    <mergeCell ref="A20:F20"/>
    <mergeCell ref="A2:F2"/>
  </mergeCells>
  <hyperlinks>
    <hyperlink ref="A2:F2" location="Índice!A1" display="Tabela 32 - Evolução do crédito vencido(1),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39.xml><?xml version="1.0" encoding="utf-8"?>
<worksheet xmlns="http://schemas.openxmlformats.org/spreadsheetml/2006/main" xmlns:r="http://schemas.openxmlformats.org/officeDocument/2006/relationships">
  <sheetPr>
    <pageSetUpPr fitToPage="1"/>
  </sheetPr>
  <dimension ref="A2:F17"/>
  <sheetViews>
    <sheetView showGridLines="0" workbookViewId="0">
      <selection activeCell="E3" sqref="E3"/>
    </sheetView>
  </sheetViews>
  <sheetFormatPr defaultRowHeight="15"/>
  <cols>
    <col min="1" max="1" width="43.85546875" style="33" bestFit="1" customWidth="1"/>
    <col min="2" max="3" width="14.140625" style="33" customWidth="1"/>
    <col min="4" max="5" width="14.140625" style="33" bestFit="1" customWidth="1"/>
    <col min="6" max="16384" width="9.140625" style="33"/>
  </cols>
  <sheetData>
    <row r="2" spans="1:6">
      <c r="A2" s="597" t="s">
        <v>530</v>
      </c>
      <c r="B2" s="597"/>
      <c r="C2" s="597"/>
      <c r="D2" s="597"/>
      <c r="E2" s="597"/>
      <c r="F2" s="45"/>
    </row>
    <row r="4" spans="1:6">
      <c r="A4" s="59"/>
      <c r="B4" s="79">
        <v>2014</v>
      </c>
      <c r="C4" s="79">
        <v>2015</v>
      </c>
      <c r="D4" s="79">
        <v>2016</v>
      </c>
      <c r="E4" s="80">
        <v>2017</v>
      </c>
    </row>
    <row r="5" spans="1:6">
      <c r="A5" s="60" t="s">
        <v>184</v>
      </c>
      <c r="B5" s="61"/>
      <c r="C5" s="61"/>
      <c r="D5" s="61"/>
      <c r="E5" s="62"/>
    </row>
    <row r="6" spans="1:6">
      <c r="A6" s="66" t="s">
        <v>6</v>
      </c>
      <c r="B6" s="353">
        <v>0.16600000000000001</v>
      </c>
      <c r="C6" s="353">
        <v>0.17499999999999999</v>
      </c>
      <c r="D6" s="353">
        <v>0.17199999999999999</v>
      </c>
      <c r="E6" s="354">
        <v>0.13300000000000001</v>
      </c>
    </row>
    <row r="7" spans="1:6">
      <c r="A7" s="66" t="s">
        <v>186</v>
      </c>
      <c r="B7" s="353">
        <v>7.2999999999999995E-2</v>
      </c>
      <c r="C7" s="353">
        <v>7.1999999999999995E-2</v>
      </c>
      <c r="D7" s="353">
        <v>7.0000000000000007E-2</v>
      </c>
      <c r="E7" s="354">
        <v>5.7000000000000002E-2</v>
      </c>
    </row>
    <row r="8" spans="1:6">
      <c r="A8" s="66" t="s">
        <v>187</v>
      </c>
      <c r="B8" s="353">
        <v>0.21</v>
      </c>
      <c r="C8" s="353">
        <v>0.192</v>
      </c>
      <c r="D8" s="353">
        <v>0.16200000000000001</v>
      </c>
      <c r="E8" s="354">
        <v>0.13100000000000001</v>
      </c>
    </row>
    <row r="9" spans="1:6">
      <c r="A9" s="66" t="s">
        <v>188</v>
      </c>
      <c r="B9" s="353">
        <v>0.27900000000000003</v>
      </c>
      <c r="C9" s="353">
        <v>0.28299999999999997</v>
      </c>
      <c r="D9" s="353">
        <v>0.29499999999999998</v>
      </c>
      <c r="E9" s="354">
        <v>0.252</v>
      </c>
    </row>
    <row r="10" spans="1:6">
      <c r="A10" s="60" t="s">
        <v>185</v>
      </c>
      <c r="B10" s="355"/>
      <c r="C10" s="355"/>
      <c r="D10" s="355"/>
      <c r="E10" s="356"/>
    </row>
    <row r="11" spans="1:6">
      <c r="A11" s="66" t="s">
        <v>6</v>
      </c>
      <c r="B11" s="353">
        <v>0.38500000000000001</v>
      </c>
      <c r="C11" s="353">
        <v>0.40799999999999997</v>
      </c>
      <c r="D11" s="353">
        <v>0.45300000000000001</v>
      </c>
      <c r="E11" s="354">
        <v>0.49399999999999999</v>
      </c>
    </row>
    <row r="12" spans="1:6">
      <c r="A12" s="66" t="s">
        <v>186</v>
      </c>
      <c r="B12" s="353">
        <v>0.22500000000000001</v>
      </c>
      <c r="C12" s="353">
        <v>0.23499999999999999</v>
      </c>
      <c r="D12" s="353">
        <v>0.21</v>
      </c>
      <c r="E12" s="354">
        <v>0.22800000000000001</v>
      </c>
    </row>
    <row r="13" spans="1:6">
      <c r="A13" s="66" t="s">
        <v>187</v>
      </c>
      <c r="B13" s="353">
        <v>0.496</v>
      </c>
      <c r="C13" s="353">
        <v>0.57599999999999996</v>
      </c>
      <c r="D13" s="353">
        <v>0.63200000000000001</v>
      </c>
      <c r="E13" s="354">
        <v>0.626</v>
      </c>
    </row>
    <row r="14" spans="1:6">
      <c r="A14" s="363" t="s">
        <v>188</v>
      </c>
      <c r="B14" s="359">
        <v>0.40899999999999997</v>
      </c>
      <c r="C14" s="359">
        <v>0.44400000000000001</v>
      </c>
      <c r="D14" s="359">
        <v>0.48899999999999999</v>
      </c>
      <c r="E14" s="360">
        <v>0.53900000000000003</v>
      </c>
    </row>
    <row r="15" spans="1:6" s="24" customFormat="1" ht="11.25">
      <c r="A15" s="24" t="s">
        <v>189</v>
      </c>
    </row>
    <row r="17" spans="1:5">
      <c r="A17" s="618"/>
      <c r="B17" s="618"/>
      <c r="C17" s="618"/>
      <c r="D17" s="592"/>
      <c r="E17" s="592"/>
    </row>
  </sheetData>
  <mergeCells count="2">
    <mergeCell ref="A2:E2"/>
    <mergeCell ref="A17:E17"/>
  </mergeCells>
  <hyperlinks>
    <hyperlink ref="A2:E2" location="Índice!A1" display="Tabela 33 - Evolução dos rácios de Non-Performing Loans e de Cobertura de NPLs, a 31 de dezembro (2016-2017)"/>
  </hyperlinks>
  <pageMargins left="0.70866141732283472" right="0.70866141732283472" top="0.74803149606299213" bottom="0.74803149606299213" header="0.31496062992125984" footer="0.31496062992125984"/>
  <pageSetup paperSize="9" scale="86" orientation="portrait" verticalDpi="0" r:id="rId1"/>
</worksheet>
</file>

<file path=xl/worksheets/sheet4.xml><?xml version="1.0" encoding="utf-8"?>
<worksheet xmlns="http://schemas.openxmlformats.org/spreadsheetml/2006/main" xmlns:r="http://schemas.openxmlformats.org/officeDocument/2006/relationships">
  <sheetPr codeName="Folha4"/>
  <dimension ref="A2:H12"/>
  <sheetViews>
    <sheetView showGridLines="0" zoomScaleNormal="100" workbookViewId="0">
      <selection activeCell="A10" sqref="A10"/>
    </sheetView>
  </sheetViews>
  <sheetFormatPr defaultRowHeight="15"/>
  <cols>
    <col min="1" max="1" width="26.140625" style="33" customWidth="1"/>
    <col min="2" max="6" width="10.7109375" style="33" customWidth="1"/>
    <col min="7" max="16384" width="9.140625" style="33"/>
  </cols>
  <sheetData>
    <row r="2" spans="1:8">
      <c r="A2" s="597" t="s">
        <v>25</v>
      </c>
      <c r="B2" s="597"/>
      <c r="C2" s="597"/>
      <c r="D2" s="597"/>
      <c r="E2" s="597"/>
      <c r="F2" s="597"/>
      <c r="G2" s="45"/>
    </row>
    <row r="4" spans="1:8">
      <c r="A4" s="46"/>
      <c r="B4" s="79">
        <v>2014</v>
      </c>
      <c r="C4" s="79">
        <v>2015</v>
      </c>
      <c r="D4" s="79">
        <v>2016</v>
      </c>
      <c r="E4" s="79">
        <v>2017</v>
      </c>
      <c r="F4" s="80" t="s">
        <v>12</v>
      </c>
    </row>
    <row r="5" spans="1:8">
      <c r="A5" s="20" t="s">
        <v>28</v>
      </c>
      <c r="B5" s="56"/>
      <c r="C5" s="56"/>
      <c r="D5" s="56"/>
      <c r="E5" s="56"/>
      <c r="F5" s="57"/>
    </row>
    <row r="6" spans="1:8">
      <c r="A6" s="58" t="s">
        <v>26</v>
      </c>
      <c r="B6" s="25">
        <v>374061</v>
      </c>
      <c r="C6" s="25">
        <v>356587</v>
      </c>
      <c r="D6" s="25">
        <v>336885</v>
      </c>
      <c r="E6" s="25">
        <v>335753</v>
      </c>
      <c r="F6" s="26" t="s">
        <v>0</v>
      </c>
    </row>
    <row r="7" spans="1:8">
      <c r="A7" s="58" t="s">
        <v>609</v>
      </c>
      <c r="B7" s="27" t="s">
        <v>0</v>
      </c>
      <c r="C7" s="28">
        <v>-4.7E-2</v>
      </c>
      <c r="D7" s="28">
        <v>-5.5E-2</v>
      </c>
      <c r="E7" s="28">
        <v>-3.0000000000000001E-3</v>
      </c>
      <c r="F7" s="29">
        <f>+AVERAGE(C7:E7)</f>
        <v>-3.5000000000000003E-2</v>
      </c>
      <c r="H7" s="586"/>
    </row>
    <row r="8" spans="1:8">
      <c r="A8" s="20" t="s">
        <v>27</v>
      </c>
      <c r="B8" s="30"/>
      <c r="C8" s="30"/>
      <c r="D8" s="30"/>
      <c r="E8" s="30"/>
      <c r="F8" s="31"/>
      <c r="H8" s="586"/>
    </row>
    <row r="9" spans="1:8">
      <c r="A9" s="58" t="s">
        <v>26</v>
      </c>
      <c r="B9" s="25">
        <v>173079.1</v>
      </c>
      <c r="C9" s="25">
        <v>179809</v>
      </c>
      <c r="D9" s="25">
        <v>185494</v>
      </c>
      <c r="E9" s="25">
        <v>193049</v>
      </c>
      <c r="F9" s="26" t="s">
        <v>0</v>
      </c>
    </row>
    <row r="10" spans="1:8">
      <c r="A10" s="58" t="s">
        <v>609</v>
      </c>
      <c r="B10" s="27" t="s">
        <v>0</v>
      </c>
      <c r="C10" s="28">
        <v>3.888337760018401E-2</v>
      </c>
      <c r="D10" s="28">
        <v>3.1616882358502574E-2</v>
      </c>
      <c r="E10" s="28">
        <v>4.072908018588195E-2</v>
      </c>
      <c r="F10" s="29">
        <f>+AVERAGE(C10:E10)</f>
        <v>3.707644671485618E-2</v>
      </c>
      <c r="H10" s="586"/>
    </row>
    <row r="11" spans="1:8">
      <c r="A11" s="21" t="s">
        <v>29</v>
      </c>
      <c r="B11" s="22">
        <v>2.1612141500620234</v>
      </c>
      <c r="C11" s="22">
        <v>1.9831432241990112</v>
      </c>
      <c r="D11" s="22">
        <v>1.8161503876136156</v>
      </c>
      <c r="E11" s="22">
        <v>1.7392112883257618</v>
      </c>
      <c r="F11" s="32">
        <v>1.924929762550103</v>
      </c>
    </row>
    <row r="12" spans="1:8">
      <c r="A12" s="24" t="s">
        <v>30</v>
      </c>
    </row>
  </sheetData>
  <mergeCells count="1">
    <mergeCell ref="A2:F2"/>
  </mergeCells>
  <hyperlinks>
    <hyperlink ref="A2:F2" location="Índice!A1" display="Tabela 3 - Evolução do ativo agregado face ao PIB nacional (2014-2017)"/>
  </hyperlink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sheetPr>
    <pageSetUpPr fitToPage="1"/>
  </sheetPr>
  <dimension ref="A2:G33"/>
  <sheetViews>
    <sheetView showGridLines="0" workbookViewId="0">
      <selection activeCell="A30" sqref="A30"/>
    </sheetView>
  </sheetViews>
  <sheetFormatPr defaultRowHeight="15"/>
  <cols>
    <col min="1" max="1" width="55" style="33" customWidth="1"/>
    <col min="2" max="5" width="14.140625" style="33" bestFit="1" customWidth="1"/>
    <col min="6" max="6" width="10.7109375" style="33" customWidth="1"/>
    <col min="7" max="16384" width="9.140625" style="33"/>
  </cols>
  <sheetData>
    <row r="2" spans="1:7">
      <c r="A2" s="597" t="s">
        <v>531</v>
      </c>
      <c r="B2" s="597"/>
      <c r="C2" s="597"/>
      <c r="D2" s="597"/>
      <c r="E2" s="597"/>
      <c r="F2" s="597"/>
      <c r="G2" s="45"/>
    </row>
    <row r="4" spans="1:7">
      <c r="A4" s="59"/>
      <c r="B4" s="79">
        <v>2014</v>
      </c>
      <c r="C4" s="79">
        <v>2015</v>
      </c>
      <c r="D4" s="79">
        <v>2016</v>
      </c>
      <c r="E4" s="79">
        <v>2017</v>
      </c>
      <c r="F4" s="80" t="s">
        <v>12</v>
      </c>
    </row>
    <row r="5" spans="1:7" ht="30" customHeight="1">
      <c r="A5" s="70" t="s">
        <v>190</v>
      </c>
      <c r="B5" s="61"/>
      <c r="C5" s="61"/>
      <c r="D5" s="61"/>
      <c r="E5" s="61"/>
      <c r="F5" s="62"/>
    </row>
    <row r="6" spans="1:7">
      <c r="A6" s="66" t="s">
        <v>26</v>
      </c>
      <c r="B6" s="352">
        <v>11726</v>
      </c>
      <c r="C6" s="352">
        <v>9030</v>
      </c>
      <c r="D6" s="352">
        <v>12161</v>
      </c>
      <c r="E6" s="352">
        <v>11202</v>
      </c>
      <c r="F6" s="351">
        <v>0</v>
      </c>
    </row>
    <row r="7" spans="1:7">
      <c r="A7" s="66" t="s">
        <v>609</v>
      </c>
      <c r="B7" s="352">
        <v>0</v>
      </c>
      <c r="C7" s="353">
        <f>+C6/B6-1</f>
        <v>-0.22991642503837628</v>
      </c>
      <c r="D7" s="353">
        <f>+D6/C6-1</f>
        <v>0.34673311184939082</v>
      </c>
      <c r="E7" s="353">
        <f>+E6/D6-1</f>
        <v>-7.8858646492887097E-2</v>
      </c>
      <c r="F7" s="351">
        <v>0</v>
      </c>
    </row>
    <row r="8" spans="1:7">
      <c r="A8" s="66" t="s">
        <v>191</v>
      </c>
      <c r="B8" s="353">
        <f t="shared" ref="B8:C8" si="0">+B6/B29</f>
        <v>0.12983015567218051</v>
      </c>
      <c r="C8" s="353">
        <f t="shared" si="0"/>
        <v>0.11007630982275642</v>
      </c>
      <c r="D8" s="353">
        <f>+D6/D29</f>
        <v>0.17093740775620933</v>
      </c>
      <c r="E8" s="353">
        <f>+E6/E29</f>
        <v>0.16014524868118202</v>
      </c>
      <c r="F8" s="354">
        <f>+AVERAGE(B8:E8)</f>
        <v>0.14274728048308205</v>
      </c>
    </row>
    <row r="9" spans="1:7">
      <c r="A9" s="60" t="s">
        <v>192</v>
      </c>
      <c r="B9" s="355"/>
      <c r="C9" s="355"/>
      <c r="D9" s="355"/>
      <c r="E9" s="355"/>
      <c r="F9" s="356"/>
    </row>
    <row r="10" spans="1:7">
      <c r="A10" s="66" t="s">
        <v>193</v>
      </c>
      <c r="B10" s="352">
        <v>75587</v>
      </c>
      <c r="C10" s="352">
        <v>73559</v>
      </c>
      <c r="D10" s="352">
        <v>55835</v>
      </c>
      <c r="E10" s="352">
        <v>58677</v>
      </c>
      <c r="F10" s="351">
        <v>0</v>
      </c>
    </row>
    <row r="11" spans="1:7">
      <c r="A11" s="66" t="s">
        <v>609</v>
      </c>
      <c r="B11" s="352">
        <v>0</v>
      </c>
      <c r="C11" s="353">
        <f>+C10/B10-1</f>
        <v>-2.683001045153266E-2</v>
      </c>
      <c r="D11" s="353">
        <f>+D10/C10-1</f>
        <v>-0.24094944194456147</v>
      </c>
      <c r="E11" s="353">
        <f>+E10/D10-1</f>
        <v>5.0899973135130283E-2</v>
      </c>
      <c r="F11" s="351">
        <v>0</v>
      </c>
    </row>
    <row r="12" spans="1:7">
      <c r="A12" s="66" t="s">
        <v>191</v>
      </c>
      <c r="B12" s="353">
        <f t="shared" ref="B12:D12" si="1">+B10/B29</f>
        <v>0.83689851413893135</v>
      </c>
      <c r="C12" s="353">
        <f t="shared" si="1"/>
        <v>0.89668917765804423</v>
      </c>
      <c r="D12" s="353">
        <f t="shared" si="1"/>
        <v>0.78482774130975641</v>
      </c>
      <c r="E12" s="353">
        <f>+E10/E29</f>
        <v>0.8388540222161861</v>
      </c>
      <c r="F12" s="354">
        <f>+AVERAGE(B12:E12)</f>
        <v>0.83931736383072952</v>
      </c>
    </row>
    <row r="13" spans="1:7">
      <c r="A13" s="66" t="s">
        <v>194</v>
      </c>
      <c r="B13" s="352">
        <v>-2270</v>
      </c>
      <c r="C13" s="352">
        <v>-2748</v>
      </c>
      <c r="D13" s="352">
        <v>-3647</v>
      </c>
      <c r="E13" s="352">
        <v>-3573</v>
      </c>
      <c r="F13" s="351">
        <v>0</v>
      </c>
    </row>
    <row r="14" spans="1:7">
      <c r="A14" s="66" t="s">
        <v>609</v>
      </c>
      <c r="B14" s="352">
        <v>0</v>
      </c>
      <c r="C14" s="353">
        <f>+C13/B13-1</f>
        <v>0.2105726872246696</v>
      </c>
      <c r="D14" s="353">
        <f>+D13/C13-1</f>
        <v>0.32714701601164475</v>
      </c>
      <c r="E14" s="353">
        <f>+E13/D13-1</f>
        <v>-2.0290649849191156E-2</v>
      </c>
      <c r="F14" s="351">
        <v>0</v>
      </c>
    </row>
    <row r="15" spans="1:7">
      <c r="A15" s="66" t="s">
        <v>191</v>
      </c>
      <c r="B15" s="353">
        <f t="shared" ref="B15:D15" si="2">+B13/B29</f>
        <v>-2.5133417480457939E-2</v>
      </c>
      <c r="C15" s="353">
        <f t="shared" si="2"/>
        <v>-3.3498305580612918E-2</v>
      </c>
      <c r="D15" s="353">
        <f t="shared" si="2"/>
        <v>-5.1262949271186201E-2</v>
      </c>
      <c r="E15" s="353">
        <f>+E13/E29</f>
        <v>-5.108007262434059E-2</v>
      </c>
      <c r="F15" s="354">
        <f>+AVERAGE(B15:E15)</f>
        <v>-4.0243686239149409E-2</v>
      </c>
    </row>
    <row r="16" spans="1:7">
      <c r="A16" s="60" t="s">
        <v>207</v>
      </c>
      <c r="B16" s="357"/>
      <c r="C16" s="357"/>
      <c r="D16" s="357"/>
      <c r="E16" s="357"/>
      <c r="F16" s="358"/>
    </row>
    <row r="17" spans="1:6">
      <c r="A17" s="66" t="s">
        <v>193</v>
      </c>
      <c r="B17" s="352">
        <v>3054</v>
      </c>
      <c r="C17" s="352">
        <v>1424</v>
      </c>
      <c r="D17" s="352">
        <v>6411</v>
      </c>
      <c r="E17" s="352">
        <v>3590</v>
      </c>
      <c r="F17" s="351">
        <v>0</v>
      </c>
    </row>
    <row r="18" spans="1:6">
      <c r="A18" s="66" t="s">
        <v>609</v>
      </c>
      <c r="B18" s="352">
        <v>0</v>
      </c>
      <c r="C18" s="353">
        <f>+C17/B17-1</f>
        <v>-0.53372626064178119</v>
      </c>
      <c r="D18" s="353">
        <f>+D17/C17-1</f>
        <v>3.5021067415730336</v>
      </c>
      <c r="E18" s="353">
        <f>+E17/D17-1</f>
        <v>-0.4400249571049758</v>
      </c>
      <c r="F18" s="351">
        <v>0</v>
      </c>
    </row>
    <row r="19" spans="1:6">
      <c r="A19" s="66" t="s">
        <v>191</v>
      </c>
      <c r="B19" s="353">
        <f t="shared" ref="B19:D19" si="3">+B17/B29</f>
        <v>3.3813857702783501E-2</v>
      </c>
      <c r="C19" s="353">
        <f t="shared" si="3"/>
        <v>1.7358656166955165E-2</v>
      </c>
      <c r="D19" s="353">
        <f t="shared" si="3"/>
        <v>9.0114276878962091E-2</v>
      </c>
      <c r="E19" s="353">
        <f>+E17/E29</f>
        <v>5.1323106834979773E-2</v>
      </c>
      <c r="F19" s="354">
        <f>+AVERAGE(B19:E19)</f>
        <v>4.8152474395920131E-2</v>
      </c>
    </row>
    <row r="20" spans="1:6">
      <c r="A20" s="66" t="s">
        <v>194</v>
      </c>
      <c r="B20" s="352">
        <v>0</v>
      </c>
      <c r="C20" s="352">
        <v>-2</v>
      </c>
      <c r="D20" s="352">
        <v>-39</v>
      </c>
      <c r="E20" s="352">
        <v>0</v>
      </c>
      <c r="F20" s="351">
        <v>0</v>
      </c>
    </row>
    <row r="21" spans="1:6">
      <c r="A21" s="66" t="s">
        <v>609</v>
      </c>
      <c r="B21" s="352">
        <v>0</v>
      </c>
      <c r="C21" s="352">
        <v>0</v>
      </c>
      <c r="D21" s="353">
        <f>+D20/C20-1</f>
        <v>18.5</v>
      </c>
      <c r="E21" s="353">
        <f>+E20/D20-1</f>
        <v>-1</v>
      </c>
      <c r="F21" s="351">
        <v>0</v>
      </c>
    </row>
    <row r="22" spans="1:6">
      <c r="A22" s="66" t="s">
        <v>191</v>
      </c>
      <c r="B22" s="352">
        <f t="shared" ref="B22:E22" si="4">+B20/B29</f>
        <v>0</v>
      </c>
      <c r="C22" s="353">
        <f t="shared" si="4"/>
        <v>-2.4380135065948264E-5</v>
      </c>
      <c r="D22" s="353">
        <f t="shared" si="4"/>
        <v>-5.4819167029785082E-4</v>
      </c>
      <c r="E22" s="352">
        <f t="shared" si="4"/>
        <v>0</v>
      </c>
      <c r="F22" s="354">
        <f>+AVERAGE(B22:E22)</f>
        <v>-1.4314295134094978E-4</v>
      </c>
    </row>
    <row r="23" spans="1:6" ht="17.25">
      <c r="A23" s="60" t="s">
        <v>198</v>
      </c>
      <c r="B23" s="357"/>
      <c r="C23" s="357"/>
      <c r="D23" s="357"/>
      <c r="E23" s="357"/>
      <c r="F23" s="358"/>
    </row>
    <row r="24" spans="1:6">
      <c r="A24" s="66" t="s">
        <v>26</v>
      </c>
      <c r="B24" s="352">
        <v>2221</v>
      </c>
      <c r="C24" s="352">
        <v>771</v>
      </c>
      <c r="D24" s="352">
        <v>422</v>
      </c>
      <c r="E24" s="352">
        <v>53</v>
      </c>
      <c r="F24" s="351">
        <v>0</v>
      </c>
    </row>
    <row r="25" spans="1:6">
      <c r="A25" s="66" t="s">
        <v>609</v>
      </c>
      <c r="B25" s="352">
        <v>0</v>
      </c>
      <c r="C25" s="353">
        <f>+C24/B24-1</f>
        <v>-0.65285907248986941</v>
      </c>
      <c r="D25" s="353">
        <f>+D24/C24-1</f>
        <v>-0.4526588845654993</v>
      </c>
      <c r="E25" s="353">
        <f>+E24/D24-1</f>
        <v>-0.87440758293838861</v>
      </c>
      <c r="F25" s="351">
        <v>0</v>
      </c>
    </row>
    <row r="26" spans="1:6">
      <c r="A26" s="66" t="s">
        <v>191</v>
      </c>
      <c r="B26" s="353">
        <f t="shared" ref="B26:D26" si="5">+B24/B29</f>
        <v>2.4590889966562592E-2</v>
      </c>
      <c r="C26" s="353">
        <f t="shared" si="5"/>
        <v>9.3985420679230571E-3</v>
      </c>
      <c r="D26" s="353">
        <f t="shared" si="5"/>
        <v>5.9317149965562319E-3</v>
      </c>
      <c r="E26" s="353">
        <f>+E24/E29</f>
        <v>7.5769489199273754E-4</v>
      </c>
      <c r="F26" s="354">
        <f>+AVERAGE(B26:E26)</f>
        <v>1.0169710480758655E-2</v>
      </c>
    </row>
    <row r="27" spans="1:6">
      <c r="A27" s="364" t="s">
        <v>195</v>
      </c>
      <c r="B27" s="365">
        <f>+B17+B10+B6+B24</f>
        <v>92588</v>
      </c>
      <c r="C27" s="365">
        <f>+C17+C10+C6+C24</f>
        <v>84784</v>
      </c>
      <c r="D27" s="365">
        <f>+D17+D10+D6+D24</f>
        <v>74829</v>
      </c>
      <c r="E27" s="365">
        <f>+E17+E10+E6+E24</f>
        <v>73522</v>
      </c>
      <c r="F27" s="366">
        <v>0</v>
      </c>
    </row>
    <row r="28" spans="1:6">
      <c r="A28" s="364" t="s">
        <v>196</v>
      </c>
      <c r="B28" s="365">
        <f>+B20+B13</f>
        <v>-2270</v>
      </c>
      <c r="C28" s="365">
        <f>+C20+C13</f>
        <v>-2750</v>
      </c>
      <c r="D28" s="365">
        <f>+D20+D13</f>
        <v>-3686</v>
      </c>
      <c r="E28" s="365">
        <f>+E20+E13</f>
        <v>-3573</v>
      </c>
      <c r="F28" s="366">
        <v>0</v>
      </c>
    </row>
    <row r="29" spans="1:6">
      <c r="A29" s="364" t="s">
        <v>197</v>
      </c>
      <c r="B29" s="361">
        <f>+B27+B28</f>
        <v>90318</v>
      </c>
      <c r="C29" s="361">
        <f>+C27+C28</f>
        <v>82034</v>
      </c>
      <c r="D29" s="361">
        <f>+D27+D28</f>
        <v>71143</v>
      </c>
      <c r="E29" s="361">
        <f>+E27+E28</f>
        <v>69949</v>
      </c>
      <c r="F29" s="362">
        <v>0</v>
      </c>
    </row>
    <row r="30" spans="1:6">
      <c r="A30" s="348" t="s">
        <v>609</v>
      </c>
      <c r="B30" s="365">
        <v>0</v>
      </c>
      <c r="C30" s="367">
        <f t="shared" ref="C30:D30" si="6">+C29/B29-1</f>
        <v>-9.1720365818552252E-2</v>
      </c>
      <c r="D30" s="367">
        <f t="shared" si="6"/>
        <v>-0.13276202550162131</v>
      </c>
      <c r="E30" s="367">
        <f>+E29/D29-1</f>
        <v>-1.678309882911877E-2</v>
      </c>
      <c r="F30" s="366">
        <v>0</v>
      </c>
    </row>
    <row r="31" spans="1:6" s="24" customFormat="1" ht="11.25">
      <c r="A31" s="24" t="s">
        <v>18</v>
      </c>
    </row>
    <row r="32" spans="1:6" s="24" customFormat="1" ht="11.25"/>
    <row r="33" spans="1:6" s="24" customFormat="1" ht="11.25" customHeight="1">
      <c r="A33" s="515" t="s">
        <v>461</v>
      </c>
      <c r="B33" s="515"/>
      <c r="C33" s="515"/>
      <c r="D33" s="515"/>
      <c r="E33" s="515"/>
      <c r="F33" s="515"/>
    </row>
  </sheetData>
  <mergeCells count="1">
    <mergeCell ref="A2:F2"/>
  </mergeCells>
  <hyperlinks>
    <hyperlink ref="A2:F2" location="Índice!A1" display="Tabela 34 - Composição e evolução da carteira de investimentos financeiros, a 31 de dezembro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41.xml><?xml version="1.0" encoding="utf-8"?>
<worksheet xmlns="http://schemas.openxmlformats.org/spreadsheetml/2006/main" xmlns:r="http://schemas.openxmlformats.org/officeDocument/2006/relationships">
  <sheetPr>
    <pageSetUpPr fitToPage="1"/>
  </sheetPr>
  <dimension ref="A2:K15"/>
  <sheetViews>
    <sheetView showGridLines="0" workbookViewId="0">
      <selection activeCell="K3" sqref="K3"/>
    </sheetView>
  </sheetViews>
  <sheetFormatPr defaultRowHeight="15"/>
  <cols>
    <col min="1" max="1" width="39.5703125" style="33" bestFit="1" customWidth="1"/>
    <col min="2" max="11" width="10.7109375" style="33" customWidth="1"/>
    <col min="12" max="16384" width="9.140625" style="33"/>
  </cols>
  <sheetData>
    <row r="2" spans="1:11">
      <c r="A2" s="597" t="s">
        <v>578</v>
      </c>
      <c r="B2" s="597"/>
      <c r="C2" s="597"/>
      <c r="D2" s="597"/>
      <c r="E2" s="597"/>
      <c r="F2" s="597"/>
      <c r="G2" s="597"/>
      <c r="H2" s="597"/>
      <c r="I2" s="597"/>
      <c r="J2" s="597"/>
      <c r="K2" s="597"/>
    </row>
    <row r="4" spans="1:11">
      <c r="A4" s="179"/>
      <c r="B4" s="619">
        <v>2014</v>
      </c>
      <c r="C4" s="619"/>
      <c r="D4" s="619">
        <v>2015</v>
      </c>
      <c r="E4" s="619"/>
      <c r="F4" s="619">
        <v>2016</v>
      </c>
      <c r="G4" s="619"/>
      <c r="H4" s="619">
        <v>2017</v>
      </c>
      <c r="I4" s="619"/>
      <c r="J4" s="619" t="s">
        <v>53</v>
      </c>
      <c r="K4" s="620"/>
    </row>
    <row r="5" spans="1:11">
      <c r="A5" s="368"/>
      <c r="B5" s="369" t="s">
        <v>199</v>
      </c>
      <c r="C5" s="369" t="s">
        <v>85</v>
      </c>
      <c r="D5" s="369" t="s">
        <v>199</v>
      </c>
      <c r="E5" s="369" t="s">
        <v>85</v>
      </c>
      <c r="F5" s="369" t="s">
        <v>199</v>
      </c>
      <c r="G5" s="369" t="s">
        <v>85</v>
      </c>
      <c r="H5" s="369" t="s">
        <v>199</v>
      </c>
      <c r="I5" s="369" t="s">
        <v>85</v>
      </c>
      <c r="J5" s="369" t="s">
        <v>199</v>
      </c>
      <c r="K5" s="370" t="s">
        <v>85</v>
      </c>
    </row>
    <row r="6" spans="1:11" ht="17.25">
      <c r="A6" s="181" t="s">
        <v>200</v>
      </c>
      <c r="B6" s="82"/>
      <c r="C6" s="83"/>
      <c r="D6" s="82"/>
      <c r="E6" s="83"/>
      <c r="F6" s="82"/>
      <c r="G6" s="83"/>
      <c r="H6" s="84"/>
      <c r="I6" s="83"/>
      <c r="J6" s="82"/>
      <c r="K6" s="182"/>
    </row>
    <row r="7" spans="1:11" ht="15" customHeight="1">
      <c r="A7" s="278" t="s">
        <v>201</v>
      </c>
      <c r="B7" s="372">
        <v>34372</v>
      </c>
      <c r="C7" s="373">
        <f>+B7/B11</f>
        <v>0.41729291359613446</v>
      </c>
      <c r="D7" s="372">
        <v>34959</v>
      </c>
      <c r="E7" s="373">
        <f>+D7/D11</f>
        <v>0.45081628968612181</v>
      </c>
      <c r="F7" s="372">
        <v>36527</v>
      </c>
      <c r="G7" s="373">
        <v>0.53352060407398738</v>
      </c>
      <c r="H7" s="372">
        <v>38321</v>
      </c>
      <c r="I7" s="373">
        <v>0.55717754481876214</v>
      </c>
      <c r="J7" s="372">
        <v>1794</v>
      </c>
      <c r="K7" s="374">
        <v>4.9114353765707497E-2</v>
      </c>
    </row>
    <row r="8" spans="1:11" ht="15" customHeight="1">
      <c r="A8" s="278" t="s">
        <v>202</v>
      </c>
      <c r="B8" s="372">
        <v>34454</v>
      </c>
      <c r="C8" s="373">
        <f>+B8/B11</f>
        <v>0.41828843375541769</v>
      </c>
      <c r="D8" s="372">
        <v>29738</v>
      </c>
      <c r="E8" s="373">
        <f>+D8/D11</f>
        <v>0.38348851004565032</v>
      </c>
      <c r="F8" s="372">
        <v>19873</v>
      </c>
      <c r="G8" s="373">
        <v>0.2908130414422852</v>
      </c>
      <c r="H8" s="372">
        <v>18776</v>
      </c>
      <c r="I8" s="373">
        <v>0.27299824069092865</v>
      </c>
      <c r="J8" s="372">
        <v>-1097</v>
      </c>
      <c r="K8" s="374">
        <v>-5.5200523323101658E-2</v>
      </c>
    </row>
    <row r="9" spans="1:11" ht="15" customHeight="1">
      <c r="A9" s="49" t="s">
        <v>203</v>
      </c>
      <c r="B9" s="372">
        <v>5236</v>
      </c>
      <c r="C9" s="373">
        <f>+B9/B11</f>
        <v>6.3567604317158161E-2</v>
      </c>
      <c r="D9" s="372">
        <v>5816</v>
      </c>
      <c r="E9" s="373">
        <f>+D9/D11</f>
        <v>7.5000644778583037E-2</v>
      </c>
      <c r="F9" s="372">
        <v>5125</v>
      </c>
      <c r="G9" s="373">
        <v>7.4997073284944982E-2</v>
      </c>
      <c r="H9" s="372">
        <v>5013</v>
      </c>
      <c r="I9" s="373">
        <v>7.2887738633554827E-2</v>
      </c>
      <c r="J9" s="372">
        <v>-112</v>
      </c>
      <c r="K9" s="374">
        <v>-2.1853658536585385E-2</v>
      </c>
    </row>
    <row r="10" spans="1:11" ht="15" customHeight="1">
      <c r="A10" s="49" t="s">
        <v>204</v>
      </c>
      <c r="B10" s="375">
        <v>8307</v>
      </c>
      <c r="C10" s="376">
        <f>+B10/B11</f>
        <v>0.10085104833128969</v>
      </c>
      <c r="D10" s="375">
        <v>7033</v>
      </c>
      <c r="E10" s="376">
        <f>+D10/D11</f>
        <v>9.0694555489644862E-2</v>
      </c>
      <c r="F10" s="375">
        <v>6811</v>
      </c>
      <c r="G10" s="376">
        <v>9.9669281198782489E-2</v>
      </c>
      <c r="H10" s="375">
        <v>6667</v>
      </c>
      <c r="I10" s="376">
        <v>9.6936475856754439E-2</v>
      </c>
      <c r="J10" s="375">
        <v>-144</v>
      </c>
      <c r="K10" s="377">
        <v>-2.1142269857583273E-2</v>
      </c>
    </row>
    <row r="11" spans="1:11" ht="15" customHeight="1">
      <c r="A11" s="371" t="s">
        <v>144</v>
      </c>
      <c r="B11" s="361">
        <f>+SUM(B7:B10)</f>
        <v>82369</v>
      </c>
      <c r="C11" s="359">
        <f>+SUM(C7:C10)</f>
        <v>0.99999999999999989</v>
      </c>
      <c r="D11" s="361">
        <f>+SUM(D7:D10)</f>
        <v>77546</v>
      </c>
      <c r="E11" s="359">
        <f>+SUM(E7:E10)</f>
        <v>1</v>
      </c>
      <c r="F11" s="361">
        <v>68336</v>
      </c>
      <c r="G11" s="359">
        <v>1</v>
      </c>
      <c r="H11" s="361">
        <v>68777</v>
      </c>
      <c r="I11" s="359">
        <v>1</v>
      </c>
      <c r="J11" s="361">
        <v>441</v>
      </c>
      <c r="K11" s="360">
        <v>6.4534066963239933E-3</v>
      </c>
    </row>
    <row r="12" spans="1:11" s="24" customFormat="1" ht="11.25">
      <c r="A12" s="24" t="s">
        <v>18</v>
      </c>
    </row>
    <row r="13" spans="1:11" s="24" customFormat="1" ht="11.25"/>
    <row r="14" spans="1:11" s="24" customFormat="1" ht="11.25">
      <c r="A14" s="591" t="s">
        <v>462</v>
      </c>
      <c r="B14" s="591"/>
      <c r="C14" s="591"/>
      <c r="D14" s="591"/>
      <c r="E14" s="591"/>
      <c r="F14" s="591"/>
      <c r="G14" s="591"/>
      <c r="H14" s="591"/>
      <c r="I14" s="591"/>
      <c r="J14" s="591"/>
      <c r="K14" s="591"/>
    </row>
    <row r="15" spans="1:11" s="24" customFormat="1" ht="11.25">
      <c r="A15" s="591" t="s">
        <v>463</v>
      </c>
      <c r="B15" s="591"/>
      <c r="C15" s="591"/>
      <c r="D15" s="591"/>
      <c r="E15" s="591"/>
      <c r="F15" s="591"/>
      <c r="G15" s="591"/>
      <c r="H15" s="591"/>
      <c r="I15" s="591"/>
      <c r="J15" s="591"/>
      <c r="K15" s="591"/>
    </row>
  </sheetData>
  <mergeCells count="8">
    <mergeCell ref="A15:K15"/>
    <mergeCell ref="A2:K2"/>
    <mergeCell ref="F4:G4"/>
    <mergeCell ref="H4:I4"/>
    <mergeCell ref="J4:K4"/>
    <mergeCell ref="A14:K14"/>
    <mergeCell ref="B4:C4"/>
    <mergeCell ref="D4:E4"/>
  </mergeCells>
  <hyperlinks>
    <hyperlink ref="A2:K2" location="Índice!A1" display="Tabela 35 - Estrutura da carteira de títulos, por tipo de instrumento, a 31 de dezembro (2016-2017)"/>
  </hyperlinks>
  <pageMargins left="0.70866141732283472" right="0.70866141732283472" top="0.74803149606299213" bottom="0.74803149606299213" header="0.31496062992125984" footer="0.31496062992125984"/>
  <pageSetup paperSize="9" scale="89" orientation="landscape" verticalDpi="0" r:id="rId1"/>
</worksheet>
</file>

<file path=xl/worksheets/sheet42.xml><?xml version="1.0" encoding="utf-8"?>
<worksheet xmlns="http://schemas.openxmlformats.org/spreadsheetml/2006/main" xmlns:r="http://schemas.openxmlformats.org/officeDocument/2006/relationships">
  <sheetPr>
    <pageSetUpPr fitToPage="1"/>
  </sheetPr>
  <dimension ref="A2:I28"/>
  <sheetViews>
    <sheetView showGridLines="0" workbookViewId="0">
      <selection activeCell="P33" sqref="P33"/>
    </sheetView>
  </sheetViews>
  <sheetFormatPr defaultRowHeight="15"/>
  <cols>
    <col min="1" max="1" width="41.28515625" style="33" customWidth="1"/>
    <col min="2" max="9" width="10.7109375" style="33" customWidth="1"/>
    <col min="10" max="16384" width="9.140625" style="33"/>
  </cols>
  <sheetData>
    <row r="2" spans="1:9">
      <c r="A2" s="597" t="s">
        <v>579</v>
      </c>
      <c r="B2" s="597"/>
      <c r="C2" s="597"/>
      <c r="D2" s="597"/>
      <c r="E2" s="597"/>
      <c r="F2" s="597"/>
      <c r="G2" s="597"/>
      <c r="H2" s="597"/>
      <c r="I2" s="597"/>
    </row>
    <row r="4" spans="1:9">
      <c r="A4" s="179"/>
      <c r="B4" s="619">
        <v>2014</v>
      </c>
      <c r="C4" s="619"/>
      <c r="D4" s="619">
        <v>2015</v>
      </c>
      <c r="E4" s="619"/>
      <c r="F4" s="619">
        <v>2016</v>
      </c>
      <c r="G4" s="619"/>
      <c r="H4" s="619">
        <v>2017</v>
      </c>
      <c r="I4" s="620"/>
    </row>
    <row r="5" spans="1:9">
      <c r="A5" s="368"/>
      <c r="B5" s="369" t="s">
        <v>199</v>
      </c>
      <c r="C5" s="369" t="s">
        <v>85</v>
      </c>
      <c r="D5" s="369" t="s">
        <v>199</v>
      </c>
      <c r="E5" s="369" t="s">
        <v>85</v>
      </c>
      <c r="F5" s="369" t="s">
        <v>199</v>
      </c>
      <c r="G5" s="369" t="s">
        <v>85</v>
      </c>
      <c r="H5" s="369" t="s">
        <v>199</v>
      </c>
      <c r="I5" s="370" t="s">
        <v>85</v>
      </c>
    </row>
    <row r="6" spans="1:9" ht="30">
      <c r="A6" s="181" t="s">
        <v>206</v>
      </c>
      <c r="B6" s="82"/>
      <c r="C6" s="83"/>
      <c r="D6" s="82"/>
      <c r="E6" s="83"/>
      <c r="F6" s="82"/>
      <c r="G6" s="83"/>
      <c r="H6" s="84"/>
      <c r="I6" s="516"/>
    </row>
    <row r="7" spans="1:9" ht="15" customHeight="1">
      <c r="A7" s="278" t="s">
        <v>201</v>
      </c>
      <c r="B7" s="372">
        <v>712</v>
      </c>
      <c r="C7" s="373">
        <f>+B7/B12</f>
        <v>6.0719768036841211E-2</v>
      </c>
      <c r="D7" s="372">
        <v>1189</v>
      </c>
      <c r="E7" s="373">
        <f>+D7/D12</f>
        <v>0.13167220376522701</v>
      </c>
      <c r="F7" s="372">
        <v>5090</v>
      </c>
      <c r="G7" s="373">
        <v>0.41855110599457279</v>
      </c>
      <c r="H7" s="372">
        <v>5382</v>
      </c>
      <c r="I7" s="374">
        <v>0.48044991965720407</v>
      </c>
    </row>
    <row r="8" spans="1:9" ht="15" customHeight="1">
      <c r="A8" s="278" t="s">
        <v>202</v>
      </c>
      <c r="B8" s="372">
        <v>394</v>
      </c>
      <c r="C8" s="373">
        <f>+B8/B12</f>
        <v>3.3600545795667749E-2</v>
      </c>
      <c r="D8" s="372">
        <v>217</v>
      </c>
      <c r="E8" s="373">
        <f>+D8/D12</f>
        <v>2.4031007751937984E-2</v>
      </c>
      <c r="F8" s="372">
        <v>232</v>
      </c>
      <c r="G8" s="373">
        <v>1.9077378505057151E-2</v>
      </c>
      <c r="H8" s="372">
        <v>350</v>
      </c>
      <c r="I8" s="374">
        <v>3.1244420639171575E-2</v>
      </c>
    </row>
    <row r="9" spans="1:9" ht="15" customHeight="1">
      <c r="A9" s="49" t="s">
        <v>203</v>
      </c>
      <c r="B9" s="372">
        <v>423</v>
      </c>
      <c r="C9" s="373">
        <f>+B9/B12</f>
        <v>3.607368241514583E-2</v>
      </c>
      <c r="D9" s="372">
        <v>410</v>
      </c>
      <c r="E9" s="373">
        <f>+D9/D12</f>
        <v>4.5404208194905871E-2</v>
      </c>
      <c r="F9" s="372">
        <v>174</v>
      </c>
      <c r="G9" s="373">
        <v>1.4308033878792863E-2</v>
      </c>
      <c r="H9" s="372">
        <v>199</v>
      </c>
      <c r="I9" s="374">
        <v>1.7764684877700412E-2</v>
      </c>
    </row>
    <row r="10" spans="1:9" ht="15" customHeight="1">
      <c r="A10" s="49" t="s">
        <v>204</v>
      </c>
      <c r="B10" s="372">
        <v>2199</v>
      </c>
      <c r="C10" s="373">
        <f>+B10/B12</f>
        <v>0.18753198021490705</v>
      </c>
      <c r="D10" s="372">
        <v>746</v>
      </c>
      <c r="E10" s="373">
        <f>+D10/D12</f>
        <v>8.2613510520487266E-2</v>
      </c>
      <c r="F10" s="372">
        <v>594</v>
      </c>
      <c r="G10" s="373">
        <v>4.8844667379327356E-2</v>
      </c>
      <c r="H10" s="372">
        <v>579</v>
      </c>
      <c r="I10" s="374">
        <v>5.1687198714515263E-2</v>
      </c>
    </row>
    <row r="11" spans="1:9" ht="15" customHeight="1">
      <c r="A11" s="49" t="s">
        <v>205</v>
      </c>
      <c r="B11" s="375">
        <v>7998</v>
      </c>
      <c r="C11" s="376">
        <f>+B11/B12</f>
        <v>0.68207402353743818</v>
      </c>
      <c r="D11" s="375">
        <v>6468</v>
      </c>
      <c r="E11" s="376">
        <f>+D11/D12</f>
        <v>0.71627906976744182</v>
      </c>
      <c r="F11" s="375">
        <v>6071</v>
      </c>
      <c r="G11" s="376">
        <v>0.49921881424224984</v>
      </c>
      <c r="H11" s="375">
        <v>4692</v>
      </c>
      <c r="I11" s="377">
        <v>0.41885377611140867</v>
      </c>
    </row>
    <row r="12" spans="1:9" ht="15" customHeight="1">
      <c r="A12" s="379" t="s">
        <v>144</v>
      </c>
      <c r="B12" s="352">
        <f>+SUM(B7:B11)</f>
        <v>11726</v>
      </c>
      <c r="C12" s="353">
        <f>+SUM(C7:C11)</f>
        <v>1</v>
      </c>
      <c r="D12" s="352">
        <f>+SUM(D7:D11)</f>
        <v>9030</v>
      </c>
      <c r="E12" s="353">
        <f>+SUM(E7:E11)</f>
        <v>1</v>
      </c>
      <c r="F12" s="352">
        <v>12161</v>
      </c>
      <c r="G12" s="353">
        <f>+SUM(G7:G11)</f>
        <v>1</v>
      </c>
      <c r="H12" s="352">
        <v>11202</v>
      </c>
      <c r="I12" s="354">
        <f>+SUM(I7:I11)</f>
        <v>1</v>
      </c>
    </row>
    <row r="13" spans="1:9">
      <c r="A13" s="181" t="s">
        <v>192</v>
      </c>
      <c r="B13" s="355"/>
      <c r="C13" s="355"/>
      <c r="D13" s="355"/>
      <c r="E13" s="355"/>
      <c r="F13" s="355"/>
      <c r="G13" s="355"/>
      <c r="H13" s="355"/>
      <c r="I13" s="356"/>
    </row>
    <row r="14" spans="1:9" ht="17.25">
      <c r="A14" s="278" t="s">
        <v>201</v>
      </c>
      <c r="B14" s="352">
        <v>31526</v>
      </c>
      <c r="C14" s="373">
        <f>+B14/B18</f>
        <v>0.4170823025123368</v>
      </c>
      <c r="D14" s="352">
        <v>33418</v>
      </c>
      <c r="E14" s="373">
        <f>+D14/D18</f>
        <v>0.45430198887967482</v>
      </c>
      <c r="F14" s="352">
        <v>26529</v>
      </c>
      <c r="G14" s="373">
        <v>0.4751320856093848</v>
      </c>
      <c r="H14" s="352">
        <v>30530</v>
      </c>
      <c r="I14" s="374">
        <v>0.52030608245138643</v>
      </c>
    </row>
    <row r="15" spans="1:9" ht="17.25">
      <c r="A15" s="278" t="s">
        <v>202</v>
      </c>
      <c r="B15" s="352">
        <v>33140</v>
      </c>
      <c r="C15" s="373">
        <f>+B15/B18</f>
        <v>0.43843518065275777</v>
      </c>
      <c r="D15" s="352">
        <v>28448</v>
      </c>
      <c r="E15" s="373">
        <f>+D15/D18</f>
        <v>0.38673717695999132</v>
      </c>
      <c r="F15" s="352">
        <v>18138</v>
      </c>
      <c r="G15" s="373">
        <v>0.3248500044774783</v>
      </c>
      <c r="H15" s="352">
        <v>17245</v>
      </c>
      <c r="I15" s="374">
        <v>0.2938970976702967</v>
      </c>
    </row>
    <row r="16" spans="1:9">
      <c r="A16" s="49" t="s">
        <v>203</v>
      </c>
      <c r="B16" s="352">
        <v>4813</v>
      </c>
      <c r="C16" s="373">
        <f>+B16/B18</f>
        <v>6.3674970563721275E-2</v>
      </c>
      <c r="D16" s="352">
        <v>5406</v>
      </c>
      <c r="E16" s="373">
        <f>+D16/D18</f>
        <v>7.3492026808412297E-2</v>
      </c>
      <c r="F16" s="352">
        <v>4951</v>
      </c>
      <c r="G16" s="373">
        <v>8.8671979940897289E-2</v>
      </c>
      <c r="H16" s="352">
        <v>4814</v>
      </c>
      <c r="I16" s="374">
        <v>8.2042367537536007E-2</v>
      </c>
    </row>
    <row r="17" spans="1:9">
      <c r="A17" s="49" t="s">
        <v>204</v>
      </c>
      <c r="B17" s="361">
        <v>6108</v>
      </c>
      <c r="C17" s="376">
        <f>+B17/B18</f>
        <v>8.0807546271184194E-2</v>
      </c>
      <c r="D17" s="361">
        <v>6287</v>
      </c>
      <c r="E17" s="376">
        <f>+D17/D18</f>
        <v>8.5468807351921583E-2</v>
      </c>
      <c r="F17" s="361">
        <v>6217</v>
      </c>
      <c r="G17" s="376">
        <v>0.11134592997223963</v>
      </c>
      <c r="H17" s="361">
        <v>6088</v>
      </c>
      <c r="I17" s="377">
        <v>0.10375445234078089</v>
      </c>
    </row>
    <row r="18" spans="1:9">
      <c r="A18" s="379" t="s">
        <v>144</v>
      </c>
      <c r="B18" s="352">
        <f>+SUM(B14:B17)</f>
        <v>75587</v>
      </c>
      <c r="C18" s="353">
        <f>+SUM(C14:C17)</f>
        <v>1</v>
      </c>
      <c r="D18" s="352">
        <f>+SUM(D14:D17)</f>
        <v>73559</v>
      </c>
      <c r="E18" s="353">
        <f>+SUM(E14:E17)</f>
        <v>1</v>
      </c>
      <c r="F18" s="352">
        <v>55835</v>
      </c>
      <c r="G18" s="353">
        <v>1</v>
      </c>
      <c r="H18" s="352">
        <v>58677</v>
      </c>
      <c r="I18" s="354">
        <v>1</v>
      </c>
    </row>
    <row r="19" spans="1:9">
      <c r="A19" s="181" t="s">
        <v>207</v>
      </c>
      <c r="B19" s="357"/>
      <c r="C19" s="357"/>
      <c r="D19" s="357"/>
      <c r="E19" s="357"/>
      <c r="F19" s="357"/>
      <c r="G19" s="357"/>
      <c r="H19" s="357"/>
      <c r="I19" s="358"/>
    </row>
    <row r="20" spans="1:9" ht="17.25">
      <c r="A20" s="278" t="s">
        <v>201</v>
      </c>
      <c r="B20" s="352">
        <v>2134</v>
      </c>
      <c r="C20" s="373">
        <f>+B20/B22</f>
        <v>0.69875573018991488</v>
      </c>
      <c r="D20" s="352">
        <v>352</v>
      </c>
      <c r="E20" s="373">
        <f>+D20/D22</f>
        <v>0.24719101123595505</v>
      </c>
      <c r="F20" s="352">
        <v>4908</v>
      </c>
      <c r="G20" s="373">
        <v>0.76555919513336457</v>
      </c>
      <c r="H20" s="352">
        <v>2409</v>
      </c>
      <c r="I20" s="374">
        <v>0.67103064066852369</v>
      </c>
    </row>
    <row r="21" spans="1:9" ht="17.25">
      <c r="A21" s="278" t="s">
        <v>202</v>
      </c>
      <c r="B21" s="361">
        <v>920</v>
      </c>
      <c r="C21" s="376">
        <f>+B21/B22</f>
        <v>0.30124426981008512</v>
      </c>
      <c r="D21" s="361">
        <v>1072</v>
      </c>
      <c r="E21" s="376">
        <f>+D21/D22</f>
        <v>0.7528089887640449</v>
      </c>
      <c r="F21" s="361">
        <v>1503</v>
      </c>
      <c r="G21" s="376">
        <v>0.23444080486663546</v>
      </c>
      <c r="H21" s="361">
        <v>1181</v>
      </c>
      <c r="I21" s="360">
        <v>0.32896935933147631</v>
      </c>
    </row>
    <row r="22" spans="1:9">
      <c r="A22" s="379" t="s">
        <v>144</v>
      </c>
      <c r="B22" s="352">
        <f>+SUM(B20:B21)</f>
        <v>3054</v>
      </c>
      <c r="C22" s="353">
        <f>+C20+C21</f>
        <v>1</v>
      </c>
      <c r="D22" s="352">
        <f>+SUM(D20:D21)</f>
        <v>1424</v>
      </c>
      <c r="E22" s="353">
        <f>+E20+E21</f>
        <v>1</v>
      </c>
      <c r="F22" s="352">
        <v>6411</v>
      </c>
      <c r="G22" s="353">
        <v>1</v>
      </c>
      <c r="H22" s="352">
        <v>3590</v>
      </c>
      <c r="I22" s="354">
        <v>1</v>
      </c>
    </row>
    <row r="23" spans="1:9">
      <c r="A23" s="378" t="s">
        <v>144</v>
      </c>
      <c r="B23" s="381">
        <f>+B22+B18+B12</f>
        <v>90367</v>
      </c>
      <c r="C23" s="381"/>
      <c r="D23" s="381">
        <f>+D22+D18+D12</f>
        <v>84013</v>
      </c>
      <c r="E23" s="381"/>
      <c r="F23" s="381">
        <v>74407</v>
      </c>
      <c r="G23" s="381"/>
      <c r="H23" s="381">
        <v>73469</v>
      </c>
      <c r="I23" s="382"/>
    </row>
    <row r="24" spans="1:9" s="24" customFormat="1" ht="11.25">
      <c r="A24" s="24" t="s">
        <v>18</v>
      </c>
    </row>
    <row r="25" spans="1:9" s="24" customFormat="1" ht="11.25"/>
    <row r="26" spans="1:9" s="24" customFormat="1" ht="11.25">
      <c r="A26" s="591" t="s">
        <v>464</v>
      </c>
      <c r="B26" s="591"/>
      <c r="C26" s="591"/>
      <c r="D26" s="591"/>
      <c r="E26" s="591"/>
      <c r="F26" s="591"/>
      <c r="G26" s="591"/>
      <c r="H26" s="591"/>
      <c r="I26" s="591"/>
    </row>
    <row r="27" spans="1:9" s="24" customFormat="1" ht="11.25">
      <c r="A27" s="591" t="s">
        <v>463</v>
      </c>
      <c r="B27" s="591"/>
      <c r="C27" s="591"/>
      <c r="D27" s="591"/>
      <c r="E27" s="591"/>
      <c r="F27" s="591"/>
      <c r="G27" s="591"/>
      <c r="H27" s="591"/>
      <c r="I27" s="591"/>
    </row>
    <row r="28" spans="1:9" s="24" customFormat="1" ht="11.25"/>
  </sheetData>
  <mergeCells count="7">
    <mergeCell ref="A27:I27"/>
    <mergeCell ref="A2:I2"/>
    <mergeCell ref="F4:G4"/>
    <mergeCell ref="H4:I4"/>
    <mergeCell ref="A26:I26"/>
    <mergeCell ref="B4:C4"/>
    <mergeCell ref="D4:E4"/>
  </mergeCells>
  <hyperlinks>
    <hyperlink ref="A2:I2" location="Índice!A1" display="Tabela 36 - Estrutura dos investimentos financeiros(1), por tipo de carteira e instrumento, a 31 de dezembro (2016-2017)"/>
  </hyperlinks>
  <pageMargins left="0.70866141732283472" right="0.70866141732283472" top="0.74803149606299213" bottom="0.74803149606299213" header="0.31496062992125984" footer="0.31496062992125984"/>
  <pageSetup paperSize="9" scale="68" orientation="portrait" verticalDpi="0" r:id="rId1"/>
</worksheet>
</file>

<file path=xl/worksheets/sheet43.xml><?xml version="1.0" encoding="utf-8"?>
<worksheet xmlns="http://schemas.openxmlformats.org/spreadsheetml/2006/main" xmlns:r="http://schemas.openxmlformats.org/officeDocument/2006/relationships">
  <sheetPr>
    <pageSetUpPr fitToPage="1"/>
  </sheetPr>
  <dimension ref="A2:G41"/>
  <sheetViews>
    <sheetView showGridLines="0" workbookViewId="0">
      <selection activeCell="A35" sqref="A35"/>
    </sheetView>
  </sheetViews>
  <sheetFormatPr defaultRowHeight="15"/>
  <cols>
    <col min="1" max="1" width="57" style="33" bestFit="1" customWidth="1"/>
    <col min="2" max="5" width="14.140625" style="33" bestFit="1" customWidth="1"/>
    <col min="6" max="6" width="10.7109375" style="33" customWidth="1"/>
    <col min="7" max="16384" width="9.140625" style="33"/>
  </cols>
  <sheetData>
    <row r="2" spans="1:7">
      <c r="A2" s="597" t="s">
        <v>533</v>
      </c>
      <c r="B2" s="597"/>
      <c r="C2" s="597"/>
      <c r="D2" s="597"/>
      <c r="E2" s="597"/>
      <c r="F2" s="597"/>
      <c r="G2" s="45"/>
    </row>
    <row r="4" spans="1:7">
      <c r="A4" s="59"/>
      <c r="B4" s="79">
        <v>2014</v>
      </c>
      <c r="C4" s="79">
        <v>2015</v>
      </c>
      <c r="D4" s="79">
        <v>2016</v>
      </c>
      <c r="E4" s="79">
        <v>2017</v>
      </c>
      <c r="F4" s="80" t="s">
        <v>12</v>
      </c>
    </row>
    <row r="5" spans="1:7">
      <c r="A5" s="60" t="s">
        <v>208</v>
      </c>
      <c r="B5" s="61"/>
      <c r="C5" s="61"/>
      <c r="D5" s="61"/>
      <c r="E5" s="61"/>
      <c r="F5" s="62"/>
    </row>
    <row r="6" spans="1:7">
      <c r="A6" s="66" t="s">
        <v>26</v>
      </c>
      <c r="B6" s="352">
        <v>30289</v>
      </c>
      <c r="C6" s="352">
        <v>25396</v>
      </c>
      <c r="D6" s="352">
        <v>22743</v>
      </c>
      <c r="E6" s="352">
        <v>22172</v>
      </c>
      <c r="F6" s="351">
        <v>0</v>
      </c>
    </row>
    <row r="7" spans="1:7">
      <c r="A7" s="66" t="s">
        <v>609</v>
      </c>
      <c r="B7" s="352">
        <v>0</v>
      </c>
      <c r="C7" s="353">
        <v>-0.16154379477698178</v>
      </c>
      <c r="D7" s="353">
        <v>-0.10446527012127893</v>
      </c>
      <c r="E7" s="353">
        <v>-2.5106626214659422E-2</v>
      </c>
      <c r="F7" s="354">
        <v>-9.7038563704306705E-2</v>
      </c>
    </row>
    <row r="8" spans="1:7">
      <c r="A8" s="66" t="s">
        <v>209</v>
      </c>
      <c r="B8" s="353">
        <v>8.0973424120664814E-2</v>
      </c>
      <c r="C8" s="353">
        <v>7.1219646257435071E-2</v>
      </c>
      <c r="D8" s="353">
        <v>6.7509684313638185E-2</v>
      </c>
      <c r="E8" s="353">
        <v>6.6036640030022076E-2</v>
      </c>
      <c r="F8" s="354">
        <v>7.1434848680440033E-2</v>
      </c>
    </row>
    <row r="9" spans="1:7">
      <c r="A9" s="60" t="s">
        <v>210</v>
      </c>
      <c r="B9" s="355"/>
      <c r="C9" s="355"/>
      <c r="D9" s="355"/>
      <c r="E9" s="355"/>
      <c r="F9" s="356"/>
    </row>
    <row r="10" spans="1:7">
      <c r="A10" s="66" t="s">
        <v>26</v>
      </c>
      <c r="B10" s="352">
        <v>32732</v>
      </c>
      <c r="C10" s="352">
        <v>31619</v>
      </c>
      <c r="D10" s="352">
        <v>31674</v>
      </c>
      <c r="E10" s="352">
        <v>26409</v>
      </c>
      <c r="F10" s="351">
        <v>0</v>
      </c>
    </row>
    <row r="11" spans="1:7">
      <c r="A11" s="66" t="s">
        <v>609</v>
      </c>
      <c r="B11" s="352">
        <v>0</v>
      </c>
      <c r="C11" s="353">
        <v>-3.400342172797266E-2</v>
      </c>
      <c r="D11" s="353">
        <v>1.739460450994601E-3</v>
      </c>
      <c r="E11" s="353">
        <v>-0.16622466376207612</v>
      </c>
      <c r="F11" s="354">
        <v>-6.6162875013018055E-2</v>
      </c>
    </row>
    <row r="12" spans="1:7">
      <c r="A12" s="66" t="s">
        <v>209</v>
      </c>
      <c r="B12" s="353">
        <v>8.750444446226685E-2</v>
      </c>
      <c r="C12" s="353">
        <v>8.8671207867925636E-2</v>
      </c>
      <c r="D12" s="353">
        <v>9.4020214613295336E-2</v>
      </c>
      <c r="E12" s="353">
        <v>7.8656035835867444E-2</v>
      </c>
      <c r="F12" s="354">
        <v>8.7212975694838824E-2</v>
      </c>
    </row>
    <row r="13" spans="1:7">
      <c r="A13" s="60" t="s">
        <v>211</v>
      </c>
      <c r="B13" s="357"/>
      <c r="C13" s="357"/>
      <c r="D13" s="357"/>
      <c r="E13" s="357"/>
      <c r="F13" s="358"/>
    </row>
    <row r="14" spans="1:7">
      <c r="A14" s="66" t="s">
        <v>26</v>
      </c>
      <c r="B14" s="352">
        <v>214093</v>
      </c>
      <c r="C14" s="352">
        <v>213153</v>
      </c>
      <c r="D14" s="352">
        <v>209478</v>
      </c>
      <c r="E14" s="352">
        <v>214311</v>
      </c>
      <c r="F14" s="351">
        <v>0</v>
      </c>
    </row>
    <row r="15" spans="1:7">
      <c r="A15" s="66" t="s">
        <v>609</v>
      </c>
      <c r="B15" s="352">
        <v>0</v>
      </c>
      <c r="C15" s="353">
        <v>-4.3906152933538278E-3</v>
      </c>
      <c r="D15" s="353">
        <v>-1.7241136648323052E-2</v>
      </c>
      <c r="E15" s="353">
        <v>2.3071635207515762E-2</v>
      </c>
      <c r="F15" s="354">
        <v>4.7996108861296055E-4</v>
      </c>
    </row>
    <row r="16" spans="1:7">
      <c r="A16" s="66" t="s">
        <v>209</v>
      </c>
      <c r="B16" s="353">
        <v>0.57234782562202424</v>
      </c>
      <c r="C16" s="353">
        <v>0.59775875172117887</v>
      </c>
      <c r="D16" s="353">
        <v>0.62180862905739342</v>
      </c>
      <c r="E16" s="353">
        <v>0.63829958332464642</v>
      </c>
      <c r="F16" s="354">
        <v>0.60755369743131071</v>
      </c>
    </row>
    <row r="17" spans="1:6" ht="17.25">
      <c r="A17" s="60" t="s">
        <v>212</v>
      </c>
      <c r="B17" s="357"/>
      <c r="C17" s="357"/>
      <c r="D17" s="357"/>
      <c r="E17" s="357"/>
      <c r="F17" s="358"/>
    </row>
    <row r="18" spans="1:6">
      <c r="A18" s="66" t="s">
        <v>26</v>
      </c>
      <c r="B18" s="352">
        <v>34052</v>
      </c>
      <c r="C18" s="352">
        <v>26499</v>
      </c>
      <c r="D18" s="352">
        <v>20162</v>
      </c>
      <c r="E18" s="352">
        <v>15548</v>
      </c>
      <c r="F18" s="351">
        <v>0</v>
      </c>
    </row>
    <row r="19" spans="1:6">
      <c r="A19" s="66" t="s">
        <v>609</v>
      </c>
      <c r="B19" s="352">
        <v>0</v>
      </c>
      <c r="C19" s="353">
        <v>-0.22180782332902615</v>
      </c>
      <c r="D19" s="353">
        <v>-0.23914109966413832</v>
      </c>
      <c r="E19" s="353">
        <v>-0.22884634460866982</v>
      </c>
      <c r="F19" s="354">
        <v>-0.2299317558672781</v>
      </c>
    </row>
    <row r="20" spans="1:6">
      <c r="A20" s="66" t="s">
        <v>209</v>
      </c>
      <c r="B20" s="353">
        <v>9.1033280668126326E-2</v>
      </c>
      <c r="C20" s="353">
        <v>7.4312860536138448E-2</v>
      </c>
      <c r="D20" s="353">
        <v>5.9848316190985053E-2</v>
      </c>
      <c r="E20" s="353">
        <v>4.6307851307359878E-2</v>
      </c>
      <c r="F20" s="354">
        <v>6.787557717565243E-2</v>
      </c>
    </row>
    <row r="21" spans="1:6" ht="17.25">
      <c r="A21" s="60" t="s">
        <v>213</v>
      </c>
      <c r="B21" s="357"/>
      <c r="C21" s="357"/>
      <c r="D21" s="357"/>
      <c r="E21" s="357"/>
      <c r="F21" s="358"/>
    </row>
    <row r="22" spans="1:6">
      <c r="A22" s="66" t="s">
        <v>26</v>
      </c>
      <c r="B22" s="352">
        <v>31022</v>
      </c>
      <c r="C22" s="352">
        <v>26739</v>
      </c>
      <c r="D22" s="352">
        <v>21646</v>
      </c>
      <c r="E22" s="352">
        <v>18300</v>
      </c>
      <c r="F22" s="351">
        <v>0</v>
      </c>
    </row>
    <row r="23" spans="1:6">
      <c r="A23" s="66" t="s">
        <v>609</v>
      </c>
      <c r="B23" s="352">
        <v>0</v>
      </c>
      <c r="C23" s="353">
        <v>-0.13806330990909677</v>
      </c>
      <c r="D23" s="353">
        <v>-0.1904708478252739</v>
      </c>
      <c r="E23" s="353">
        <v>-0.15457821306476949</v>
      </c>
      <c r="F23" s="354">
        <v>-0.16103745693304672</v>
      </c>
    </row>
    <row r="24" spans="1:6">
      <c r="A24" s="66" t="s">
        <v>209</v>
      </c>
      <c r="B24" s="353">
        <v>8.2932997559221622E-2</v>
      </c>
      <c r="C24" s="353">
        <v>7.4985908067315976E-2</v>
      </c>
      <c r="D24" s="353">
        <v>6.4253380233610879E-2</v>
      </c>
      <c r="E24" s="353">
        <v>5.4504352902282331E-2</v>
      </c>
      <c r="F24" s="354">
        <v>6.9169159690607704E-2</v>
      </c>
    </row>
    <row r="25" spans="1:6" ht="17.25">
      <c r="A25" s="60" t="s">
        <v>214</v>
      </c>
      <c r="B25" s="357"/>
      <c r="C25" s="357"/>
      <c r="D25" s="357"/>
      <c r="E25" s="357"/>
      <c r="F25" s="358"/>
    </row>
    <row r="26" spans="1:6">
      <c r="A26" s="66" t="s">
        <v>26</v>
      </c>
      <c r="B26" s="352">
        <v>10144</v>
      </c>
      <c r="C26" s="352">
        <v>9920</v>
      </c>
      <c r="D26" s="352">
        <v>8657</v>
      </c>
      <c r="E26" s="352">
        <v>9246</v>
      </c>
      <c r="F26" s="351">
        <v>0</v>
      </c>
    </row>
    <row r="27" spans="1:6">
      <c r="A27" s="66" t="s">
        <v>609</v>
      </c>
      <c r="B27" s="352">
        <v>0</v>
      </c>
      <c r="C27" s="353">
        <v>-2.2082018927444769E-2</v>
      </c>
      <c r="D27" s="353">
        <v>-0.12731854838709677</v>
      </c>
      <c r="E27" s="353">
        <v>6.803742636017085E-2</v>
      </c>
      <c r="F27" s="354">
        <v>-2.7121046984790231E-2</v>
      </c>
    </row>
    <row r="28" spans="1:6">
      <c r="A28" s="66" t="s">
        <v>209</v>
      </c>
      <c r="B28" s="359">
        <v>2.7118571569877639E-2</v>
      </c>
      <c r="C28" s="359">
        <v>2.7819297955337687E-2</v>
      </c>
      <c r="D28" s="359">
        <v>2.569719637264942E-2</v>
      </c>
      <c r="E28" s="359">
        <v>2.7538100925382648E-2</v>
      </c>
      <c r="F28" s="360">
        <v>2.704329170581185E-2</v>
      </c>
    </row>
    <row r="29" spans="1:6">
      <c r="A29" s="383" t="s">
        <v>215</v>
      </c>
      <c r="B29" s="384">
        <v>352332</v>
      </c>
      <c r="C29" s="384">
        <v>333326</v>
      </c>
      <c r="D29" s="384">
        <v>314360</v>
      </c>
      <c r="E29" s="384">
        <v>305986</v>
      </c>
      <c r="F29" s="385">
        <v>0</v>
      </c>
    </row>
    <row r="30" spans="1:6">
      <c r="A30" s="383" t="s">
        <v>609</v>
      </c>
      <c r="B30" s="386">
        <v>0</v>
      </c>
      <c r="C30" s="353">
        <v>-5.3943439710273267E-2</v>
      </c>
      <c r="D30" s="353">
        <v>-5.6899251783539273E-2</v>
      </c>
      <c r="E30" s="353">
        <v>-2.6638249141112125E-2</v>
      </c>
      <c r="F30" s="354">
        <v>-4.5826980211641555E-2</v>
      </c>
    </row>
    <row r="31" spans="1:6">
      <c r="A31" s="383" t="s">
        <v>217</v>
      </c>
      <c r="B31" s="359">
        <v>0.94191054400218144</v>
      </c>
      <c r="C31" s="359">
        <v>0.93476767240533165</v>
      </c>
      <c r="D31" s="359">
        <v>0.93313742078157236</v>
      </c>
      <c r="E31" s="359">
        <v>0.91134256432556071</v>
      </c>
      <c r="F31" s="360">
        <v>0.93028955037866157</v>
      </c>
    </row>
    <row r="32" spans="1:6">
      <c r="A32" s="70" t="s">
        <v>218</v>
      </c>
      <c r="B32" s="357"/>
      <c r="C32" s="357"/>
      <c r="D32" s="357"/>
      <c r="E32" s="357"/>
      <c r="F32" s="358"/>
    </row>
    <row r="33" spans="1:6">
      <c r="A33" s="66" t="s">
        <v>26</v>
      </c>
      <c r="B33" s="352">
        <v>21729</v>
      </c>
      <c r="C33" s="352">
        <v>23261</v>
      </c>
      <c r="D33" s="352">
        <v>22525</v>
      </c>
      <c r="E33" s="352">
        <v>29767</v>
      </c>
      <c r="F33" s="387">
        <v>0</v>
      </c>
    </row>
    <row r="34" spans="1:6">
      <c r="A34" s="66" t="s">
        <v>609</v>
      </c>
      <c r="B34" s="352">
        <v>0</v>
      </c>
      <c r="C34" s="353">
        <v>7.0504855262552457E-2</v>
      </c>
      <c r="D34" s="353">
        <v>-3.1640944069472487E-2</v>
      </c>
      <c r="E34" s="353">
        <v>0.32150943396226417</v>
      </c>
      <c r="F34" s="354">
        <v>0.12012444838511471</v>
      </c>
    </row>
    <row r="35" spans="1:6">
      <c r="A35" s="66" t="s">
        <v>209</v>
      </c>
      <c r="B35" s="359">
        <v>5.8089455997818534E-2</v>
      </c>
      <c r="C35" s="359">
        <v>6.5232327594668335E-2</v>
      </c>
      <c r="D35" s="359">
        <v>6.6862579218427656E-2</v>
      </c>
      <c r="E35" s="359">
        <v>8.8657435674439247E-2</v>
      </c>
      <c r="F35" s="360">
        <v>6.9710449621338447E-2</v>
      </c>
    </row>
    <row r="36" spans="1:6">
      <c r="A36" s="348" t="s">
        <v>219</v>
      </c>
      <c r="B36" s="388">
        <v>374061</v>
      </c>
      <c r="C36" s="388">
        <v>356587</v>
      </c>
      <c r="D36" s="388">
        <v>336885</v>
      </c>
      <c r="E36" s="388">
        <v>335753</v>
      </c>
      <c r="F36" s="389">
        <v>0</v>
      </c>
    </row>
    <row r="37" spans="1:6" s="24" customFormat="1" ht="11.25">
      <c r="A37" s="24" t="s">
        <v>18</v>
      </c>
    </row>
    <row r="38" spans="1:6" s="24" customFormat="1" ht="11.25"/>
    <row r="39" spans="1:6" s="24" customFormat="1" ht="12.75">
      <c r="A39" s="24" t="s">
        <v>465</v>
      </c>
    </row>
    <row r="40" spans="1:6" s="24" customFormat="1" ht="11.25">
      <c r="A40" s="615" t="s">
        <v>466</v>
      </c>
      <c r="B40" s="615"/>
      <c r="C40" s="615"/>
      <c r="D40" s="615"/>
      <c r="E40" s="615"/>
      <c r="F40" s="615"/>
    </row>
    <row r="41" spans="1:6" s="24" customFormat="1" ht="11.25">
      <c r="A41" s="591" t="s">
        <v>467</v>
      </c>
      <c r="B41" s="591"/>
      <c r="C41" s="591"/>
      <c r="D41" s="591"/>
      <c r="E41" s="591"/>
      <c r="F41" s="591"/>
    </row>
  </sheetData>
  <mergeCells count="3">
    <mergeCell ref="A2:F2"/>
    <mergeCell ref="A40:F40"/>
    <mergeCell ref="A41:F41"/>
  </mergeCells>
  <hyperlinks>
    <hyperlink ref="A2:F2" location="Índice!A1" display="Tabela 37 - Composição e evolução da estrutura de financiamento agregado, a 31 de dezembro (2014-2017)"/>
  </hyperlinks>
  <pageMargins left="0.70866141732283472" right="0.70866141732283472" top="0.74803149606299213" bottom="0.74803149606299213" header="0.31496062992125984" footer="0.31496062992125984"/>
  <pageSetup paperSize="9" scale="70" orientation="portrait" verticalDpi="0" r:id="rId1"/>
</worksheet>
</file>

<file path=xl/worksheets/sheet44.xml><?xml version="1.0" encoding="utf-8"?>
<worksheet xmlns="http://schemas.openxmlformats.org/spreadsheetml/2006/main" xmlns:r="http://schemas.openxmlformats.org/officeDocument/2006/relationships">
  <sheetPr>
    <pageSetUpPr fitToPage="1"/>
  </sheetPr>
  <dimension ref="A2:G17"/>
  <sheetViews>
    <sheetView showGridLines="0" workbookViewId="0">
      <selection activeCell="A15" sqref="A15"/>
    </sheetView>
  </sheetViews>
  <sheetFormatPr defaultRowHeight="15"/>
  <cols>
    <col min="1" max="1" width="43.85546875" style="33" bestFit="1" customWidth="1"/>
    <col min="2" max="3" width="14.140625" style="33" customWidth="1"/>
    <col min="4" max="5" width="14.140625" style="33" bestFit="1" customWidth="1"/>
    <col min="6" max="6" width="10.7109375" style="33" customWidth="1"/>
    <col min="7" max="16384" width="9.140625" style="33"/>
  </cols>
  <sheetData>
    <row r="2" spans="1:7">
      <c r="A2" s="597" t="s">
        <v>569</v>
      </c>
      <c r="B2" s="597"/>
      <c r="C2" s="597"/>
      <c r="D2" s="597"/>
      <c r="E2" s="597"/>
      <c r="F2" s="597"/>
      <c r="G2" s="45"/>
    </row>
    <row r="4" spans="1:7">
      <c r="A4" s="59"/>
      <c r="B4" s="79">
        <v>2014</v>
      </c>
      <c r="C4" s="79">
        <v>2015</v>
      </c>
      <c r="D4" s="79">
        <v>2016</v>
      </c>
      <c r="E4" s="79">
        <v>2017</v>
      </c>
      <c r="F4" s="80" t="s">
        <v>12</v>
      </c>
    </row>
    <row r="5" spans="1:7">
      <c r="A5" s="60" t="s">
        <v>587</v>
      </c>
      <c r="B5" s="61"/>
      <c r="C5" s="61"/>
      <c r="D5" s="61"/>
      <c r="E5" s="61"/>
      <c r="F5" s="62"/>
    </row>
    <row r="6" spans="1:7">
      <c r="A6" s="66" t="s">
        <v>26</v>
      </c>
      <c r="B6" s="390">
        <v>24922</v>
      </c>
      <c r="C6" s="390">
        <v>23275</v>
      </c>
      <c r="D6" s="390">
        <v>19686</v>
      </c>
      <c r="E6" s="390">
        <v>18802</v>
      </c>
      <c r="F6" s="391">
        <v>0</v>
      </c>
    </row>
    <row r="7" spans="1:7">
      <c r="A7" s="66" t="s">
        <v>609</v>
      </c>
      <c r="B7" s="390">
        <v>0</v>
      </c>
      <c r="C7" s="392">
        <f t="shared" ref="C7:D7" si="0">+C6/B6-1</f>
        <v>-6.6086188909397325E-2</v>
      </c>
      <c r="D7" s="392">
        <f t="shared" si="0"/>
        <v>-0.15419978517722877</v>
      </c>
      <c r="E7" s="392">
        <f>+E6/D6-1</f>
        <v>-4.4905008635578558E-2</v>
      </c>
      <c r="F7" s="391">
        <v>0</v>
      </c>
    </row>
    <row r="8" spans="1:7">
      <c r="A8" s="66" t="s">
        <v>174</v>
      </c>
      <c r="B8" s="392">
        <f>+B6/B13</f>
        <v>0.8228069596223051</v>
      </c>
      <c r="C8" s="392">
        <f>+C6/C13</f>
        <v>0.91648291069459753</v>
      </c>
      <c r="D8" s="392">
        <f>+D6/D13</f>
        <v>0.8655850151695027</v>
      </c>
      <c r="E8" s="392">
        <f>+E6/E13</f>
        <v>0.84800649467797218</v>
      </c>
      <c r="F8" s="393">
        <f>+AVERAGE(B8:E8)</f>
        <v>0.86322034504109435</v>
      </c>
    </row>
    <row r="9" spans="1:7">
      <c r="A9" s="60" t="s">
        <v>588</v>
      </c>
      <c r="B9" s="394"/>
      <c r="C9" s="394"/>
      <c r="D9" s="394"/>
      <c r="E9" s="394"/>
      <c r="F9" s="395"/>
    </row>
    <row r="10" spans="1:7">
      <c r="A10" s="66" t="s">
        <v>26</v>
      </c>
      <c r="B10" s="390">
        <v>5367</v>
      </c>
      <c r="C10" s="390">
        <v>2121</v>
      </c>
      <c r="D10" s="390">
        <v>3057</v>
      </c>
      <c r="E10" s="390">
        <v>3370</v>
      </c>
      <c r="F10" s="391">
        <v>0</v>
      </c>
    </row>
    <row r="11" spans="1:7">
      <c r="A11" s="66" t="s">
        <v>609</v>
      </c>
      <c r="B11" s="390">
        <v>0</v>
      </c>
      <c r="C11" s="392">
        <f t="shared" ref="C11:D11" si="1">+C10/B10-1</f>
        <v>-0.60480715483510339</v>
      </c>
      <c r="D11" s="392">
        <f t="shared" si="1"/>
        <v>0.44130127298444122</v>
      </c>
      <c r="E11" s="392">
        <f>+E10/D10-1</f>
        <v>0.10238796205430156</v>
      </c>
      <c r="F11" s="391">
        <v>0</v>
      </c>
    </row>
    <row r="12" spans="1:7">
      <c r="A12" s="66" t="s">
        <v>174</v>
      </c>
      <c r="B12" s="396">
        <f>+B10/B13</f>
        <v>0.17719304037769487</v>
      </c>
      <c r="C12" s="396">
        <f>+C10/C13</f>
        <v>8.3517089305402428E-2</v>
      </c>
      <c r="D12" s="396">
        <f>+D10/D13</f>
        <v>0.1344149848304973</v>
      </c>
      <c r="E12" s="396">
        <f>+E10/E13</f>
        <v>0.15199350532202779</v>
      </c>
      <c r="F12" s="402">
        <f>+AVERAGE(B12:E12)</f>
        <v>0.13677965495890559</v>
      </c>
    </row>
    <row r="13" spans="1:7">
      <c r="A13" s="383" t="s">
        <v>593</v>
      </c>
      <c r="B13" s="397">
        <f>+B10+B6</f>
        <v>30289</v>
      </c>
      <c r="C13" s="397">
        <f t="shared" ref="C13:E13" si="2">+C10+C6</f>
        <v>25396</v>
      </c>
      <c r="D13" s="397">
        <f t="shared" si="2"/>
        <v>22743</v>
      </c>
      <c r="E13" s="397">
        <f t="shared" si="2"/>
        <v>22172</v>
      </c>
      <c r="F13" s="398">
        <v>0</v>
      </c>
    </row>
    <row r="14" spans="1:7">
      <c r="A14" s="348" t="s">
        <v>609</v>
      </c>
      <c r="B14" s="399">
        <v>0</v>
      </c>
      <c r="C14" s="400">
        <f t="shared" ref="C14:D14" si="3">+C13/B13-1</f>
        <v>-0.16154379477698178</v>
      </c>
      <c r="D14" s="400">
        <f t="shared" si="3"/>
        <v>-0.10446527012127893</v>
      </c>
      <c r="E14" s="400">
        <f>+E13/D13-1</f>
        <v>-2.5106626214659422E-2</v>
      </c>
      <c r="F14" s="401">
        <v>0</v>
      </c>
    </row>
    <row r="15" spans="1:7" s="24" customFormat="1" ht="11.25">
      <c r="A15" s="24" t="s">
        <v>18</v>
      </c>
    </row>
    <row r="17" spans="1:6">
      <c r="A17" s="545"/>
      <c r="B17" s="546"/>
      <c r="C17" s="546"/>
      <c r="D17" s="546"/>
      <c r="E17" s="546"/>
      <c r="F17" s="55"/>
    </row>
  </sheetData>
  <mergeCells count="1">
    <mergeCell ref="A2:F2"/>
  </mergeCells>
  <hyperlinks>
    <hyperlink ref="A2:F2" location="Índice!A1" display="Tabela 38 - Composição e evolução da rubrica de recursos de outras instituições de crédit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45.xml><?xml version="1.0" encoding="utf-8"?>
<worksheet xmlns="http://schemas.openxmlformats.org/spreadsheetml/2006/main" xmlns:r="http://schemas.openxmlformats.org/officeDocument/2006/relationships">
  <sheetPr>
    <pageSetUpPr fitToPage="1"/>
  </sheetPr>
  <dimension ref="A2:G29"/>
  <sheetViews>
    <sheetView showGridLines="0" workbookViewId="0">
      <selection activeCell="A27" sqref="A27"/>
    </sheetView>
  </sheetViews>
  <sheetFormatPr defaultRowHeight="15"/>
  <cols>
    <col min="1" max="1" width="43.85546875" style="33" bestFit="1" customWidth="1"/>
    <col min="2" max="3" width="14.140625" style="33" customWidth="1"/>
    <col min="4" max="5" width="14.140625" style="33" bestFit="1" customWidth="1"/>
    <col min="6" max="6" width="10.7109375" style="33" customWidth="1"/>
    <col min="7" max="16384" width="9.140625" style="33"/>
  </cols>
  <sheetData>
    <row r="2" spans="1:7" ht="31.5" customHeight="1">
      <c r="A2" s="597" t="s">
        <v>534</v>
      </c>
      <c r="B2" s="597"/>
      <c r="C2" s="597"/>
      <c r="D2" s="597"/>
      <c r="E2" s="597"/>
      <c r="F2" s="597"/>
      <c r="G2" s="45"/>
    </row>
    <row r="4" spans="1:7">
      <c r="A4" s="59"/>
      <c r="B4" s="79">
        <v>2014</v>
      </c>
      <c r="C4" s="79">
        <v>2015</v>
      </c>
      <c r="D4" s="79">
        <v>2016</v>
      </c>
      <c r="E4" s="79">
        <v>2017</v>
      </c>
      <c r="F4" s="80" t="s">
        <v>12</v>
      </c>
    </row>
    <row r="5" spans="1:7">
      <c r="A5" s="60" t="s">
        <v>220</v>
      </c>
      <c r="B5" s="61"/>
      <c r="C5" s="61"/>
      <c r="D5" s="61"/>
      <c r="E5" s="61"/>
      <c r="F5" s="62"/>
    </row>
    <row r="6" spans="1:7">
      <c r="A6" s="66" t="s">
        <v>26</v>
      </c>
      <c r="B6" s="390">
        <v>17744</v>
      </c>
      <c r="C6" s="390">
        <v>17984</v>
      </c>
      <c r="D6" s="390">
        <v>17144</v>
      </c>
      <c r="E6" s="390">
        <v>14372</v>
      </c>
      <c r="F6" s="391">
        <v>0</v>
      </c>
    </row>
    <row r="7" spans="1:7">
      <c r="A7" s="66" t="s">
        <v>609</v>
      </c>
      <c r="B7" s="390">
        <v>0</v>
      </c>
      <c r="C7" s="392">
        <f t="shared" ref="C7:D7" si="0">+C6/B6-1</f>
        <v>1.352569882777277E-2</v>
      </c>
      <c r="D7" s="392">
        <f t="shared" si="0"/>
        <v>-4.6708185053380813E-2</v>
      </c>
      <c r="E7" s="392">
        <f>+E6/D6-1</f>
        <v>-0.1616892207186188</v>
      </c>
      <c r="F7" s="391">
        <v>0</v>
      </c>
    </row>
    <row r="8" spans="1:7">
      <c r="A8" s="66" t="s">
        <v>174</v>
      </c>
      <c r="B8" s="392">
        <f>+B6/B25+0.001</f>
        <v>0.54309947452034701</v>
      </c>
      <c r="C8" s="392">
        <f t="shared" ref="C8:D8" si="1">+C6/C25</f>
        <v>0.56877194092159777</v>
      </c>
      <c r="D8" s="392">
        <f t="shared" si="1"/>
        <v>0.54126412830712889</v>
      </c>
      <c r="E8" s="392">
        <f>+E6/E25</f>
        <v>0.5442084137983263</v>
      </c>
      <c r="F8" s="393">
        <f>+AVERAGE(B8:E8)</f>
        <v>0.54933598938684991</v>
      </c>
    </row>
    <row r="9" spans="1:7">
      <c r="A9" s="60" t="s">
        <v>221</v>
      </c>
      <c r="B9" s="394"/>
      <c r="C9" s="394"/>
      <c r="D9" s="394"/>
      <c r="E9" s="394"/>
      <c r="F9" s="395"/>
    </row>
    <row r="10" spans="1:7">
      <c r="A10" s="66" t="s">
        <v>26</v>
      </c>
      <c r="B10" s="390">
        <v>556</v>
      </c>
      <c r="C10" s="390">
        <v>123</v>
      </c>
      <c r="D10" s="390">
        <v>144</v>
      </c>
      <c r="E10" s="390">
        <v>219</v>
      </c>
      <c r="F10" s="391">
        <v>0</v>
      </c>
    </row>
    <row r="11" spans="1:7">
      <c r="A11" s="66" t="s">
        <v>609</v>
      </c>
      <c r="B11" s="390">
        <v>0</v>
      </c>
      <c r="C11" s="392">
        <f t="shared" ref="C11:D11" si="2">+C10/B10-1</f>
        <v>-0.77877697841726623</v>
      </c>
      <c r="D11" s="392">
        <f t="shared" si="2"/>
        <v>0.1707317073170731</v>
      </c>
      <c r="E11" s="392">
        <f>+E10/D10-1</f>
        <v>0.52083333333333326</v>
      </c>
      <c r="F11" s="391">
        <v>0</v>
      </c>
    </row>
    <row r="12" spans="1:7">
      <c r="A12" s="66" t="s">
        <v>174</v>
      </c>
      <c r="B12" s="392">
        <f t="shared" ref="B12:D12" si="3">+B10/B25</f>
        <v>1.6986435292679947E-2</v>
      </c>
      <c r="C12" s="392">
        <f t="shared" si="3"/>
        <v>3.8900660994971377E-3</v>
      </c>
      <c r="D12" s="392">
        <f t="shared" si="3"/>
        <v>4.5463155900738773E-3</v>
      </c>
      <c r="E12" s="392">
        <f>+E10/E25</f>
        <v>8.2926275133477223E-3</v>
      </c>
      <c r="F12" s="393">
        <f>+AVERAGE(B12:E12)</f>
        <v>8.4288611238996711E-3</v>
      </c>
    </row>
    <row r="13" spans="1:7">
      <c r="A13" s="60" t="s">
        <v>222</v>
      </c>
      <c r="B13" s="394"/>
      <c r="C13" s="394"/>
      <c r="D13" s="394"/>
      <c r="E13" s="394"/>
      <c r="F13" s="395"/>
    </row>
    <row r="14" spans="1:7">
      <c r="A14" s="66" t="s">
        <v>26</v>
      </c>
      <c r="B14" s="390">
        <v>3446</v>
      </c>
      <c r="C14" s="390">
        <v>4137</v>
      </c>
      <c r="D14" s="390">
        <v>4011</v>
      </c>
      <c r="E14" s="390">
        <v>4449</v>
      </c>
      <c r="F14" s="391">
        <v>0</v>
      </c>
    </row>
    <row r="15" spans="1:7">
      <c r="A15" s="66" t="s">
        <v>609</v>
      </c>
      <c r="B15" s="390">
        <v>0</v>
      </c>
      <c r="C15" s="392">
        <f t="shared" ref="C15:D15" si="4">+C14/B14-1</f>
        <v>0.20052234474753328</v>
      </c>
      <c r="D15" s="392">
        <f t="shared" si="4"/>
        <v>-3.0456852791878153E-2</v>
      </c>
      <c r="E15" s="392">
        <f>+E14/D14-1</f>
        <v>0.10919970082273744</v>
      </c>
      <c r="F15" s="391">
        <v>0</v>
      </c>
    </row>
    <row r="16" spans="1:7">
      <c r="A16" s="66" t="s">
        <v>174</v>
      </c>
      <c r="B16" s="392">
        <f t="shared" ref="B16:D16" si="5">+B14/B25</f>
        <v>0.10527923744348039</v>
      </c>
      <c r="C16" s="392">
        <f t="shared" si="5"/>
        <v>0.13083905246845251</v>
      </c>
      <c r="D16" s="392">
        <f t="shared" si="5"/>
        <v>0.12663383216518281</v>
      </c>
      <c r="E16" s="392">
        <f>+E14/E25</f>
        <v>0.16846529592184484</v>
      </c>
      <c r="F16" s="393">
        <f>+AVERAGE(B16:E16)</f>
        <v>0.13280435449974015</v>
      </c>
    </row>
    <row r="17" spans="1:6">
      <c r="A17" s="60" t="s">
        <v>223</v>
      </c>
      <c r="B17" s="394"/>
      <c r="C17" s="394"/>
      <c r="D17" s="394"/>
      <c r="E17" s="394"/>
      <c r="F17" s="395"/>
    </row>
    <row r="18" spans="1:6">
      <c r="A18" s="66" t="s">
        <v>26</v>
      </c>
      <c r="B18" s="390">
        <v>8978</v>
      </c>
      <c r="C18" s="390">
        <v>7825</v>
      </c>
      <c r="D18" s="390">
        <v>8716</v>
      </c>
      <c r="E18" s="390">
        <v>5697</v>
      </c>
      <c r="F18" s="391">
        <v>0</v>
      </c>
    </row>
    <row r="19" spans="1:6">
      <c r="A19" s="66" t="s">
        <v>609</v>
      </c>
      <c r="B19" s="390">
        <v>0</v>
      </c>
      <c r="C19" s="392">
        <f t="shared" ref="C19:D19" si="6">+C18/B18-1</f>
        <v>-0.12842503898418356</v>
      </c>
      <c r="D19" s="392">
        <f t="shared" si="6"/>
        <v>0.11386581469648571</v>
      </c>
      <c r="E19" s="392">
        <f>+E18/D18-1</f>
        <v>-0.34637448370812296</v>
      </c>
      <c r="F19" s="391">
        <v>0</v>
      </c>
    </row>
    <row r="20" spans="1:6">
      <c r="A20" s="66" t="s">
        <v>174</v>
      </c>
      <c r="B20" s="392">
        <f t="shared" ref="B20:D20" si="7">+B18/B25</f>
        <v>0.27428815837712328</v>
      </c>
      <c r="C20" s="392">
        <f t="shared" si="7"/>
        <v>0.24747778234605775</v>
      </c>
      <c r="D20" s="392">
        <f t="shared" si="7"/>
        <v>0.27517837974363829</v>
      </c>
      <c r="E20" s="392">
        <f>+E18/E25</f>
        <v>0.21572191298420992</v>
      </c>
      <c r="F20" s="393">
        <f>+AVERAGE(B20:E20)</f>
        <v>0.25316655836275731</v>
      </c>
    </row>
    <row r="21" spans="1:6">
      <c r="A21" s="60" t="s">
        <v>224</v>
      </c>
      <c r="B21" s="394"/>
      <c r="C21" s="394"/>
      <c r="D21" s="394"/>
      <c r="E21" s="394"/>
      <c r="F21" s="395"/>
    </row>
    <row r="22" spans="1:6">
      <c r="A22" s="66" t="s">
        <v>26</v>
      </c>
      <c r="B22" s="390">
        <v>2008</v>
      </c>
      <c r="C22" s="390">
        <v>1550</v>
      </c>
      <c r="D22" s="390">
        <v>1659</v>
      </c>
      <c r="E22" s="390">
        <v>1672</v>
      </c>
      <c r="F22" s="391">
        <v>0</v>
      </c>
    </row>
    <row r="23" spans="1:6">
      <c r="A23" s="66" t="s">
        <v>609</v>
      </c>
      <c r="B23" s="390">
        <v>0</v>
      </c>
      <c r="C23" s="392">
        <f t="shared" ref="C23:D23" si="8">+C22/B22-1</f>
        <v>-0.22808764940239046</v>
      </c>
      <c r="D23" s="392">
        <f t="shared" si="8"/>
        <v>7.0322580645161281E-2</v>
      </c>
      <c r="E23" s="392">
        <f>+E22/D22-1</f>
        <v>7.8360458107293862E-3</v>
      </c>
      <c r="F23" s="391">
        <v>0</v>
      </c>
    </row>
    <row r="24" spans="1:6">
      <c r="A24" s="66" t="s">
        <v>174</v>
      </c>
      <c r="B24" s="396">
        <f t="shared" ref="B24:D24" si="9">+B22/B25</f>
        <v>6.1346694366369303E-2</v>
      </c>
      <c r="C24" s="396">
        <f t="shared" si="9"/>
        <v>4.9021158164394826E-2</v>
      </c>
      <c r="D24" s="396">
        <f t="shared" si="9"/>
        <v>5.2377344193976133E-2</v>
      </c>
      <c r="E24" s="396">
        <f>+E22/E25</f>
        <v>6.3311749782271193E-2</v>
      </c>
      <c r="F24" s="402">
        <f>+AVERAGE(B24:E24)</f>
        <v>5.651423662675286E-2</v>
      </c>
    </row>
    <row r="25" spans="1:6">
      <c r="A25" s="383" t="s">
        <v>6</v>
      </c>
      <c r="B25" s="397">
        <f>+B6+B10+B14+B18+B22</f>
        <v>32732</v>
      </c>
      <c r="C25" s="397">
        <f>+C6+C10+C14+C18+C22</f>
        <v>31619</v>
      </c>
      <c r="D25" s="397">
        <f>+D22+D18+D14+D10+D6</f>
        <v>31674</v>
      </c>
      <c r="E25" s="397">
        <f>+E22+E18+E14+E10+E6</f>
        <v>26409</v>
      </c>
      <c r="F25" s="398">
        <v>0</v>
      </c>
    </row>
    <row r="26" spans="1:6">
      <c r="A26" s="348" t="s">
        <v>609</v>
      </c>
      <c r="B26" s="399">
        <v>0</v>
      </c>
      <c r="C26" s="400">
        <f t="shared" ref="C26:D26" si="10">+C25/B25-1</f>
        <v>-3.400342172797266E-2</v>
      </c>
      <c r="D26" s="400">
        <f t="shared" si="10"/>
        <v>1.739460450994601E-3</v>
      </c>
      <c r="E26" s="400">
        <f>+E25/D25-1</f>
        <v>-0.16622466376207612</v>
      </c>
      <c r="F26" s="401">
        <v>0</v>
      </c>
    </row>
    <row r="27" spans="1:6" s="24" customFormat="1" ht="11.25">
      <c r="A27" s="24" t="s">
        <v>18</v>
      </c>
    </row>
    <row r="29" spans="1:6">
      <c r="A29" s="618"/>
      <c r="B29" s="618"/>
      <c r="C29" s="618"/>
      <c r="D29" s="592"/>
      <c r="E29" s="592"/>
      <c r="F29" s="592"/>
    </row>
  </sheetData>
  <mergeCells count="2">
    <mergeCell ref="A2:F2"/>
    <mergeCell ref="A29:F29"/>
  </mergeCells>
  <hyperlinks>
    <hyperlink ref="A2:F2" location="Índice!A1" display="Tabela 38 - Composição e evolução da rubrica de recursos de outras instituições de crédit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46.xml><?xml version="1.0" encoding="utf-8"?>
<worksheet xmlns="http://schemas.openxmlformats.org/spreadsheetml/2006/main" xmlns:r="http://schemas.openxmlformats.org/officeDocument/2006/relationships">
  <sheetPr>
    <pageSetUpPr fitToPage="1"/>
  </sheetPr>
  <dimension ref="A2:G21"/>
  <sheetViews>
    <sheetView showGridLines="0" workbookViewId="0">
      <selection activeCell="A19" sqref="A19"/>
    </sheetView>
  </sheetViews>
  <sheetFormatPr defaultRowHeight="15"/>
  <cols>
    <col min="1" max="1" width="43.85546875" style="33" bestFit="1" customWidth="1"/>
    <col min="2" max="3" width="14.140625" style="33" customWidth="1"/>
    <col min="4" max="5" width="14.140625" style="33" bestFit="1" customWidth="1"/>
    <col min="6" max="6" width="10.7109375" style="33" customWidth="1"/>
    <col min="7" max="16384" width="9.140625" style="33"/>
  </cols>
  <sheetData>
    <row r="2" spans="1:7">
      <c r="A2" s="597" t="s">
        <v>589</v>
      </c>
      <c r="B2" s="597"/>
      <c r="C2" s="597"/>
      <c r="D2" s="597"/>
      <c r="E2" s="597"/>
      <c r="F2" s="597"/>
      <c r="G2" s="45"/>
    </row>
    <row r="4" spans="1:7">
      <c r="A4" s="59"/>
      <c r="B4" s="79">
        <v>2014</v>
      </c>
      <c r="C4" s="79">
        <v>2015</v>
      </c>
      <c r="D4" s="79">
        <v>2016</v>
      </c>
      <c r="E4" s="79">
        <v>2017</v>
      </c>
      <c r="F4" s="80" t="s">
        <v>12</v>
      </c>
    </row>
    <row r="5" spans="1:7">
      <c r="A5" s="60" t="s">
        <v>590</v>
      </c>
      <c r="B5" s="61"/>
      <c r="C5" s="61"/>
      <c r="D5" s="61"/>
      <c r="E5" s="61"/>
      <c r="F5" s="62"/>
    </row>
    <row r="6" spans="1:7">
      <c r="A6" s="66" t="s">
        <v>26</v>
      </c>
      <c r="B6" s="390">
        <v>60672</v>
      </c>
      <c r="C6" s="390">
        <v>72819</v>
      </c>
      <c r="D6" s="390">
        <v>81453</v>
      </c>
      <c r="E6" s="390">
        <v>90527</v>
      </c>
      <c r="F6" s="391">
        <v>0</v>
      </c>
    </row>
    <row r="7" spans="1:7">
      <c r="A7" s="66" t="s">
        <v>609</v>
      </c>
      <c r="B7" s="390">
        <v>0</v>
      </c>
      <c r="C7" s="392">
        <f t="shared" ref="C7:D7" si="0">+C6/B6-1</f>
        <v>0.20020767405063289</v>
      </c>
      <c r="D7" s="392">
        <f t="shared" si="0"/>
        <v>0.11856795616528659</v>
      </c>
      <c r="E7" s="392">
        <f>+E6/D6-1</f>
        <v>0.11140166721913247</v>
      </c>
      <c r="F7" s="391">
        <v>0</v>
      </c>
    </row>
    <row r="8" spans="1:7">
      <c r="A8" s="66" t="s">
        <v>174</v>
      </c>
      <c r="B8" s="392">
        <f>+B6/B17</f>
        <v>0.28339086284932247</v>
      </c>
      <c r="C8" s="392">
        <f>+C6/C17</f>
        <v>0.34162784478754699</v>
      </c>
      <c r="D8" s="392">
        <f>+D6/D17</f>
        <v>0.38883796866496723</v>
      </c>
      <c r="E8" s="392">
        <f>+E6/E17</f>
        <v>0.42240948901362974</v>
      </c>
      <c r="F8" s="393">
        <f>+AVERAGE(B8:E8)</f>
        <v>0.35906654132886662</v>
      </c>
    </row>
    <row r="9" spans="1:7">
      <c r="A9" s="60" t="s">
        <v>591</v>
      </c>
      <c r="B9" s="61"/>
      <c r="C9" s="61"/>
      <c r="D9" s="61"/>
      <c r="E9" s="61"/>
      <c r="F9" s="62"/>
    </row>
    <row r="10" spans="1:7">
      <c r="A10" s="66" t="s">
        <v>26</v>
      </c>
      <c r="B10" s="390">
        <v>138578</v>
      </c>
      <c r="C10" s="390">
        <v>124587</v>
      </c>
      <c r="D10" s="390">
        <f>110240+1</f>
        <v>110241</v>
      </c>
      <c r="E10" s="390">
        <v>106078</v>
      </c>
      <c r="F10" s="391">
        <v>0</v>
      </c>
    </row>
    <row r="11" spans="1:7">
      <c r="A11" s="66" t="s">
        <v>609</v>
      </c>
      <c r="B11" s="390">
        <v>0</v>
      </c>
      <c r="C11" s="392">
        <f t="shared" ref="C11" si="1">+C10/B10-1</f>
        <v>-0.10096119153112326</v>
      </c>
      <c r="D11" s="392">
        <f t="shared" ref="D11" si="2">+D10/C10-1</f>
        <v>-0.11514845048038724</v>
      </c>
      <c r="E11" s="392">
        <f>+E10/D10-1</f>
        <v>-3.7762719859217531E-2</v>
      </c>
      <c r="F11" s="391">
        <v>0</v>
      </c>
    </row>
    <row r="12" spans="1:7">
      <c r="A12" s="66" t="s">
        <v>174</v>
      </c>
      <c r="B12" s="392">
        <f>+B10/B17+0.001</f>
        <v>0.64827945332168735</v>
      </c>
      <c r="C12" s="392">
        <f t="shared" ref="C12:E12" si="3">+C10/C17</f>
        <v>0.58449564397404685</v>
      </c>
      <c r="D12" s="392">
        <f t="shared" si="3"/>
        <v>0.52626528800160399</v>
      </c>
      <c r="E12" s="392">
        <f t="shared" si="3"/>
        <v>0.49497225993999378</v>
      </c>
      <c r="F12" s="393">
        <f>+AVERAGE(B12:E12)-0.001</f>
        <v>0.56250316130933298</v>
      </c>
    </row>
    <row r="13" spans="1:7">
      <c r="A13" s="60" t="s">
        <v>224</v>
      </c>
      <c r="B13" s="394"/>
      <c r="C13" s="394"/>
      <c r="D13" s="394"/>
      <c r="E13" s="394"/>
      <c r="F13" s="395" t="s">
        <v>594</v>
      </c>
    </row>
    <row r="14" spans="1:7">
      <c r="A14" s="66" t="s">
        <v>26</v>
      </c>
      <c r="B14" s="390">
        <v>14843</v>
      </c>
      <c r="C14" s="390">
        <v>15747</v>
      </c>
      <c r="D14" s="390">
        <v>17784</v>
      </c>
      <c r="E14" s="390">
        <v>17706</v>
      </c>
      <c r="F14" s="391">
        <v>0</v>
      </c>
    </row>
    <row r="15" spans="1:7" ht="15" customHeight="1">
      <c r="A15" s="66" t="s">
        <v>609</v>
      </c>
      <c r="B15" s="390">
        <v>0</v>
      </c>
      <c r="C15" s="392">
        <f t="shared" ref="C15:D15" si="4">+C14/B14-1</f>
        <v>6.0904129892878744E-2</v>
      </c>
      <c r="D15" s="392">
        <f t="shared" si="4"/>
        <v>0.12935797294722806</v>
      </c>
      <c r="E15" s="392">
        <f>+E14/D14-1</f>
        <v>-4.3859649122807154E-3</v>
      </c>
      <c r="F15" s="391">
        <v>0</v>
      </c>
    </row>
    <row r="16" spans="1:7" ht="15" customHeight="1">
      <c r="A16" s="66" t="s">
        <v>174</v>
      </c>
      <c r="B16" s="396">
        <f>+B14/B17</f>
        <v>6.9329683828990199E-2</v>
      </c>
      <c r="C16" s="396">
        <f>+C14/C17</f>
        <v>7.3876511238406217E-2</v>
      </c>
      <c r="D16" s="396">
        <f>+D14/D17</f>
        <v>8.4896743333428809E-2</v>
      </c>
      <c r="E16" s="396">
        <f>+E14/E17</f>
        <v>8.2618251046376531E-2</v>
      </c>
      <c r="F16" s="402">
        <f>+AVERAGE(B16:E16)</f>
        <v>7.7680297361800432E-2</v>
      </c>
    </row>
    <row r="17" spans="1:6" ht="15" customHeight="1">
      <c r="A17" s="383" t="s">
        <v>592</v>
      </c>
      <c r="B17" s="397">
        <f>+B14+B6+B10</f>
        <v>214093</v>
      </c>
      <c r="C17" s="397">
        <f t="shared" ref="C17:E17" si="5">+C14+C6+C10</f>
        <v>213153</v>
      </c>
      <c r="D17" s="397">
        <f t="shared" si="5"/>
        <v>209478</v>
      </c>
      <c r="E17" s="397">
        <f t="shared" si="5"/>
        <v>214311</v>
      </c>
      <c r="F17" s="398">
        <v>0</v>
      </c>
    </row>
    <row r="18" spans="1:6" ht="15" customHeight="1">
      <c r="A18" s="348" t="s">
        <v>609</v>
      </c>
      <c r="B18" s="399">
        <v>0</v>
      </c>
      <c r="C18" s="400">
        <f t="shared" ref="C18:D18" si="6">+C17/B17-1</f>
        <v>-4.3906152933538278E-3</v>
      </c>
      <c r="D18" s="400">
        <f t="shared" si="6"/>
        <v>-1.7241136648323052E-2</v>
      </c>
      <c r="E18" s="400">
        <f>+E17/D17-1</f>
        <v>2.3071635207515762E-2</v>
      </c>
      <c r="F18" s="401">
        <v>0</v>
      </c>
    </row>
    <row r="19" spans="1:6" s="24" customFormat="1" ht="11.25">
      <c r="A19" s="24" t="s">
        <v>18</v>
      </c>
    </row>
    <row r="21" spans="1:6">
      <c r="A21" s="545"/>
      <c r="B21" s="546"/>
      <c r="C21" s="546"/>
      <c r="D21" s="546"/>
      <c r="E21" s="546"/>
      <c r="F21" s="55"/>
    </row>
  </sheetData>
  <mergeCells count="1">
    <mergeCell ref="A2:F2"/>
  </mergeCells>
  <hyperlinks>
    <hyperlink ref="A2:F2" location="Índice!A1" display="Tabela 38 - Composição e evolução da rubrica de recursos de outras instituições de crédito,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47.xml><?xml version="1.0" encoding="utf-8"?>
<worksheet xmlns="http://schemas.openxmlformats.org/spreadsheetml/2006/main" xmlns:r="http://schemas.openxmlformats.org/officeDocument/2006/relationships">
  <sheetPr>
    <pageSetUpPr fitToPage="1"/>
  </sheetPr>
  <dimension ref="A2:G21"/>
  <sheetViews>
    <sheetView showGridLines="0" workbookViewId="0">
      <selection activeCell="A19" sqref="A19"/>
    </sheetView>
  </sheetViews>
  <sheetFormatPr defaultRowHeight="15"/>
  <cols>
    <col min="1" max="1" width="43.85546875" style="33" bestFit="1" customWidth="1"/>
    <col min="2" max="4" width="14.140625" style="33" customWidth="1"/>
    <col min="5" max="5" width="14.140625" style="33" bestFit="1" customWidth="1"/>
    <col min="6" max="6" width="10.7109375" style="33" customWidth="1"/>
    <col min="7" max="16384" width="9.140625" style="33"/>
  </cols>
  <sheetData>
    <row r="2" spans="1:7" ht="31.5" customHeight="1">
      <c r="A2" s="597" t="s">
        <v>580</v>
      </c>
      <c r="B2" s="597"/>
      <c r="C2" s="597"/>
      <c r="D2" s="597"/>
      <c r="E2" s="597"/>
      <c r="F2" s="597"/>
      <c r="G2" s="45"/>
    </row>
    <row r="4" spans="1:7">
      <c r="A4" s="59"/>
      <c r="B4" s="79">
        <v>2014</v>
      </c>
      <c r="C4" s="79">
        <v>2015</v>
      </c>
      <c r="D4" s="79">
        <v>2016</v>
      </c>
      <c r="E4" s="79">
        <v>2017</v>
      </c>
      <c r="F4" s="80" t="s">
        <v>12</v>
      </c>
    </row>
    <row r="5" spans="1:7">
      <c r="A5" s="60" t="s">
        <v>225</v>
      </c>
      <c r="B5" s="61"/>
      <c r="C5" s="61"/>
      <c r="D5" s="61"/>
      <c r="E5" s="61"/>
      <c r="F5" s="62"/>
    </row>
    <row r="6" spans="1:7">
      <c r="A6" s="66" t="s">
        <v>26</v>
      </c>
      <c r="B6" s="352">
        <v>27127</v>
      </c>
      <c r="C6" s="352">
        <v>21035</v>
      </c>
      <c r="D6" s="352">
        <v>15206</v>
      </c>
      <c r="E6" s="352">
        <v>12255</v>
      </c>
      <c r="F6" s="351">
        <v>0</v>
      </c>
    </row>
    <row r="7" spans="1:7">
      <c r="A7" s="66" t="s">
        <v>609</v>
      </c>
      <c r="B7" s="352">
        <v>0</v>
      </c>
      <c r="C7" s="353">
        <f t="shared" ref="C7:D7" si="0">+C6/B6-1</f>
        <v>-0.22457330335090497</v>
      </c>
      <c r="D7" s="353">
        <f t="shared" si="0"/>
        <v>-0.27710957927264079</v>
      </c>
      <c r="E7" s="353">
        <f>+E6/D6-1</f>
        <v>-0.19406813100092069</v>
      </c>
      <c r="F7" s="351">
        <v>0</v>
      </c>
    </row>
    <row r="8" spans="1:7">
      <c r="A8" s="66" t="s">
        <v>174</v>
      </c>
      <c r="B8" s="353">
        <f t="shared" ref="B8:D8" si="1">+B6/B17</f>
        <v>0.79663455890990253</v>
      </c>
      <c r="C8" s="353">
        <f t="shared" si="1"/>
        <v>0.7938035397562172</v>
      </c>
      <c r="D8" s="353">
        <f t="shared" si="1"/>
        <v>0.75419105247495288</v>
      </c>
      <c r="E8" s="353">
        <f>+E6/E17</f>
        <v>0.78820427064574217</v>
      </c>
      <c r="F8" s="354">
        <f>+AVERAGE(B8:E8)</f>
        <v>0.78320835544670364</v>
      </c>
    </row>
    <row r="9" spans="1:7">
      <c r="A9" s="60" t="s">
        <v>226</v>
      </c>
      <c r="B9" s="355"/>
      <c r="C9" s="355"/>
      <c r="D9" s="355"/>
      <c r="E9" s="355"/>
      <c r="F9" s="356"/>
    </row>
    <row r="10" spans="1:7">
      <c r="A10" s="66" t="s">
        <v>26</v>
      </c>
      <c r="B10" s="352">
        <v>6019</v>
      </c>
      <c r="C10" s="352">
        <v>4702</v>
      </c>
      <c r="D10" s="352">
        <v>4239</v>
      </c>
      <c r="E10" s="352">
        <v>3275</v>
      </c>
      <c r="F10" s="351">
        <v>0</v>
      </c>
    </row>
    <row r="11" spans="1:7">
      <c r="A11" s="66" t="s">
        <v>609</v>
      </c>
      <c r="B11" s="352">
        <v>0</v>
      </c>
      <c r="C11" s="353">
        <f t="shared" ref="C11" si="2">+C10/B10-1</f>
        <v>-0.21880711081575011</v>
      </c>
      <c r="D11" s="353">
        <f t="shared" ref="D11" si="3">+D10/C10-1</f>
        <v>-9.8468736707783888E-2</v>
      </c>
      <c r="E11" s="353">
        <f>+E10/D10-1</f>
        <v>-0.22741212550129752</v>
      </c>
      <c r="F11" s="351">
        <v>0</v>
      </c>
    </row>
    <row r="12" spans="1:7">
      <c r="A12" s="66" t="s">
        <v>174</v>
      </c>
      <c r="B12" s="353">
        <f t="shared" ref="B12:D12" si="4">+B10/B17</f>
        <v>0.17675907435686597</v>
      </c>
      <c r="C12" s="353">
        <f t="shared" si="4"/>
        <v>0.17744065813804294</v>
      </c>
      <c r="D12" s="353">
        <f t="shared" si="4"/>
        <v>0.21024699930562443</v>
      </c>
      <c r="E12" s="353">
        <f>+E10/E17</f>
        <v>0.21063802418317468</v>
      </c>
      <c r="F12" s="354">
        <f>+AVERAGE(B12:E12)</f>
        <v>0.19377118899592699</v>
      </c>
    </row>
    <row r="13" spans="1:7">
      <c r="A13" s="60" t="s">
        <v>227</v>
      </c>
      <c r="B13" s="355"/>
      <c r="C13" s="355"/>
      <c r="D13" s="355"/>
      <c r="E13" s="355"/>
      <c r="F13" s="356"/>
    </row>
    <row r="14" spans="1:7">
      <c r="A14" s="66" t="s">
        <v>26</v>
      </c>
      <c r="B14" s="352">
        <v>906</v>
      </c>
      <c r="C14" s="352">
        <v>762</v>
      </c>
      <c r="D14" s="352">
        <v>717</v>
      </c>
      <c r="E14" s="352">
        <v>18</v>
      </c>
      <c r="F14" s="351">
        <v>0</v>
      </c>
    </row>
    <row r="15" spans="1:7">
      <c r="A15" s="66" t="s">
        <v>609</v>
      </c>
      <c r="B15" s="352">
        <v>0</v>
      </c>
      <c r="C15" s="353">
        <f t="shared" ref="C15" si="5">+C14/B14-1</f>
        <v>-0.15894039735099341</v>
      </c>
      <c r="D15" s="353">
        <f t="shared" ref="D15" si="6">+D14/C14-1</f>
        <v>-5.9055118110236227E-2</v>
      </c>
      <c r="E15" s="353">
        <f>+E14/D14-1</f>
        <v>-0.97489539748953979</v>
      </c>
      <c r="F15" s="351">
        <v>0</v>
      </c>
    </row>
    <row r="16" spans="1:7">
      <c r="A16" s="66" t="s">
        <v>174</v>
      </c>
      <c r="B16" s="359">
        <f>+B14/B17</f>
        <v>2.6606366733231527E-2</v>
      </c>
      <c r="C16" s="359">
        <f t="shared" ref="C16:D16" si="7">+C14/C17</f>
        <v>2.8755802105739841E-2</v>
      </c>
      <c r="D16" s="359">
        <f t="shared" si="7"/>
        <v>3.5561948219422677E-2</v>
      </c>
      <c r="E16" s="359">
        <f>+E14/E17</f>
        <v>1.1577051710830975E-3</v>
      </c>
      <c r="F16" s="360">
        <f>+AVERAGE(B16:E16)</f>
        <v>2.3020455557369285E-2</v>
      </c>
    </row>
    <row r="17" spans="1:6">
      <c r="A17" s="383" t="s">
        <v>6</v>
      </c>
      <c r="B17" s="361">
        <f t="shared" ref="B17:D17" si="8">+B14+B10+B6</f>
        <v>34052</v>
      </c>
      <c r="C17" s="361">
        <f t="shared" si="8"/>
        <v>26499</v>
      </c>
      <c r="D17" s="361">
        <f t="shared" si="8"/>
        <v>20162</v>
      </c>
      <c r="E17" s="361">
        <f>+E14+E10+E6</f>
        <v>15548</v>
      </c>
      <c r="F17" s="362">
        <v>0</v>
      </c>
    </row>
    <row r="18" spans="1:6">
      <c r="A18" s="348" t="s">
        <v>609</v>
      </c>
      <c r="B18" s="365">
        <v>0</v>
      </c>
      <c r="C18" s="367">
        <f t="shared" ref="C18:D18" si="9">+C17/B17-1</f>
        <v>-0.22180782332902615</v>
      </c>
      <c r="D18" s="367">
        <f t="shared" si="9"/>
        <v>-0.23914109966413832</v>
      </c>
      <c r="E18" s="367">
        <f>+E17/D17-1</f>
        <v>-0.22884634460866982</v>
      </c>
      <c r="F18" s="366">
        <v>0</v>
      </c>
    </row>
    <row r="19" spans="1:6" s="24" customFormat="1" ht="11.25">
      <c r="A19" s="24" t="s">
        <v>18</v>
      </c>
    </row>
    <row r="21" spans="1:6">
      <c r="A21" s="618"/>
      <c r="B21" s="618"/>
      <c r="C21" s="618"/>
      <c r="D21" s="592"/>
      <c r="E21" s="592"/>
      <c r="F21" s="592"/>
    </row>
  </sheetData>
  <mergeCells count="2">
    <mergeCell ref="A2:F2"/>
    <mergeCell ref="A21:F21"/>
  </mergeCells>
  <hyperlinks>
    <hyperlink ref="A2:F2" location="Índice!A1" display="Tabela 39 - Composição e evolução da rubrica de títulos de dívida emitidos e outros instrumentos de capital, a 31 de dezembro (2016-2017)"/>
  </hyperlinks>
  <pageMargins left="0.70866141732283472" right="0.70866141732283472" top="0.74803149606299213" bottom="0.74803149606299213" header="0.31496062992125984" footer="0.31496062992125984"/>
  <pageSetup paperSize="9" scale="78" orientation="portrait" verticalDpi="0" r:id="rId1"/>
</worksheet>
</file>

<file path=xl/worksheets/sheet48.xml><?xml version="1.0" encoding="utf-8"?>
<worksheet xmlns="http://schemas.openxmlformats.org/spreadsheetml/2006/main" xmlns:r="http://schemas.openxmlformats.org/officeDocument/2006/relationships">
  <dimension ref="A2:I20"/>
  <sheetViews>
    <sheetView showGridLines="0" workbookViewId="0">
      <selection activeCell="G3" sqref="G3"/>
    </sheetView>
  </sheetViews>
  <sheetFormatPr defaultRowHeight="15"/>
  <cols>
    <col min="1" max="1" width="41.28515625" style="33" customWidth="1"/>
    <col min="2" max="9" width="10.7109375" style="33" customWidth="1"/>
    <col min="10" max="16384" width="9.140625" style="33"/>
  </cols>
  <sheetData>
    <row r="2" spans="1:9" ht="31.5" customHeight="1">
      <c r="A2" s="597" t="s">
        <v>581</v>
      </c>
      <c r="B2" s="597"/>
      <c r="C2" s="597"/>
      <c r="D2" s="597"/>
      <c r="E2" s="597"/>
      <c r="F2" s="597"/>
      <c r="G2" s="597"/>
      <c r="H2" s="597"/>
      <c r="I2" s="597"/>
    </row>
    <row r="4" spans="1:9">
      <c r="A4" s="179"/>
      <c r="B4" s="619">
        <v>2014</v>
      </c>
      <c r="C4" s="619"/>
      <c r="D4" s="619">
        <v>2015</v>
      </c>
      <c r="E4" s="619"/>
      <c r="F4" s="619">
        <v>2016</v>
      </c>
      <c r="G4" s="619"/>
      <c r="H4" s="619">
        <v>2017</v>
      </c>
      <c r="I4" s="620"/>
    </row>
    <row r="5" spans="1:9">
      <c r="A5" s="368"/>
      <c r="B5" s="369" t="s">
        <v>199</v>
      </c>
      <c r="C5" s="369" t="s">
        <v>85</v>
      </c>
      <c r="D5" s="369" t="s">
        <v>199</v>
      </c>
      <c r="E5" s="369" t="s">
        <v>85</v>
      </c>
      <c r="F5" s="369" t="s">
        <v>199</v>
      </c>
      <c r="G5" s="369" t="s">
        <v>85</v>
      </c>
      <c r="H5" s="369" t="s">
        <v>199</v>
      </c>
      <c r="I5" s="370" t="s">
        <v>85</v>
      </c>
    </row>
    <row r="6" spans="1:9" ht="30">
      <c r="A6" s="181" t="s">
        <v>225</v>
      </c>
      <c r="B6" s="82"/>
      <c r="C6" s="83"/>
      <c r="D6" s="82"/>
      <c r="E6" s="83"/>
      <c r="F6" s="82"/>
      <c r="G6" s="83"/>
      <c r="H6" s="84"/>
      <c r="I6" s="516"/>
    </row>
    <row r="7" spans="1:9" ht="15" customHeight="1">
      <c r="A7" s="278" t="s">
        <v>228</v>
      </c>
      <c r="B7" s="372">
        <v>47</v>
      </c>
      <c r="C7" s="373">
        <f>+B7/B10</f>
        <v>1.732591145353338E-3</v>
      </c>
      <c r="D7" s="372">
        <v>57</v>
      </c>
      <c r="E7" s="373">
        <f>+D7/D10</f>
        <v>2.7097694318992155E-3</v>
      </c>
      <c r="F7" s="372">
        <v>0</v>
      </c>
      <c r="G7" s="372">
        <v>0</v>
      </c>
      <c r="H7" s="372">
        <v>0</v>
      </c>
      <c r="I7" s="519">
        <v>0</v>
      </c>
    </row>
    <row r="8" spans="1:9" ht="15" customHeight="1">
      <c r="A8" s="278" t="s">
        <v>229</v>
      </c>
      <c r="B8" s="372">
        <v>26343</v>
      </c>
      <c r="C8" s="373">
        <f>+B8/B10</f>
        <v>0.97109890514985076</v>
      </c>
      <c r="D8" s="372">
        <v>20730</v>
      </c>
      <c r="E8" s="373">
        <f>+D8/D10-0.001</f>
        <v>0.98450035654860946</v>
      </c>
      <c r="F8" s="372">
        <v>15128</v>
      </c>
      <c r="G8" s="373">
        <v>0.995</v>
      </c>
      <c r="H8" s="372">
        <v>12248</v>
      </c>
      <c r="I8" s="374">
        <v>0.9994288045695634</v>
      </c>
    </row>
    <row r="9" spans="1:9" ht="15" customHeight="1">
      <c r="A9" s="49" t="s">
        <v>230</v>
      </c>
      <c r="B9" s="375">
        <v>737</v>
      </c>
      <c r="C9" s="376">
        <f>+B9/B10</f>
        <v>2.7168503704795961E-2</v>
      </c>
      <c r="D9" s="375">
        <v>248</v>
      </c>
      <c r="E9" s="376">
        <f>+D9/D10</f>
        <v>1.1789874019491324E-2</v>
      </c>
      <c r="F9" s="375">
        <v>78</v>
      </c>
      <c r="G9" s="376">
        <v>5.0000000000000001E-3</v>
      </c>
      <c r="H9" s="375">
        <v>7</v>
      </c>
      <c r="I9" s="377">
        <v>5.7119543043655655E-4</v>
      </c>
    </row>
    <row r="10" spans="1:9" ht="15" customHeight="1">
      <c r="A10" s="379" t="s">
        <v>144</v>
      </c>
      <c r="B10" s="352">
        <f>+SUM(B7:B9)</f>
        <v>27127</v>
      </c>
      <c r="C10" s="353">
        <f>+SUM(C7:C9)</f>
        <v>1</v>
      </c>
      <c r="D10" s="352">
        <f>+SUM(D7:D9)</f>
        <v>21035</v>
      </c>
      <c r="E10" s="353">
        <f>+SUM(E7:E9)+0.001</f>
        <v>1</v>
      </c>
      <c r="F10" s="352">
        <v>15206</v>
      </c>
      <c r="G10" s="353">
        <v>1</v>
      </c>
      <c r="H10" s="352">
        <v>12255</v>
      </c>
      <c r="I10" s="354">
        <v>1</v>
      </c>
    </row>
    <row r="11" spans="1:9">
      <c r="A11" s="181" t="s">
        <v>226</v>
      </c>
      <c r="B11" s="355"/>
      <c r="C11" s="355"/>
      <c r="D11" s="355"/>
      <c r="E11" s="355"/>
      <c r="F11" s="355"/>
      <c r="G11" s="355"/>
      <c r="H11" s="355"/>
      <c r="I11" s="356"/>
    </row>
    <row r="12" spans="1:9">
      <c r="A12" s="278" t="s">
        <v>222</v>
      </c>
      <c r="B12" s="352">
        <v>1143</v>
      </c>
      <c r="C12" s="373">
        <f>+B12/B15</f>
        <v>0.18989865426150523</v>
      </c>
      <c r="D12" s="352">
        <v>691</v>
      </c>
      <c r="E12" s="373">
        <f>+D12/D15</f>
        <v>0.14695874096129308</v>
      </c>
      <c r="F12" s="352">
        <v>291</v>
      </c>
      <c r="G12" s="373">
        <v>6.9000000000000006E-2</v>
      </c>
      <c r="H12" s="352">
        <v>242</v>
      </c>
      <c r="I12" s="374">
        <v>7.3893129770992369E-2</v>
      </c>
    </row>
    <row r="13" spans="1:9">
      <c r="A13" s="278" t="s">
        <v>229</v>
      </c>
      <c r="B13" s="352">
        <v>4640</v>
      </c>
      <c r="C13" s="373">
        <f>+B13/B15</f>
        <v>0.77089217477986371</v>
      </c>
      <c r="D13" s="352">
        <v>3788</v>
      </c>
      <c r="E13" s="373">
        <f>+D13/D15</f>
        <v>0.805614632071459</v>
      </c>
      <c r="F13" s="352">
        <v>3513</v>
      </c>
      <c r="G13" s="373">
        <v>0.82799999999999996</v>
      </c>
      <c r="H13" s="352">
        <v>2663</v>
      </c>
      <c r="I13" s="374">
        <v>0.81312977099236639</v>
      </c>
    </row>
    <row r="14" spans="1:9">
      <c r="A14" s="49" t="s">
        <v>231</v>
      </c>
      <c r="B14" s="375">
        <v>236</v>
      </c>
      <c r="C14" s="373">
        <f>+B14/B15</f>
        <v>3.9209170958631002E-2</v>
      </c>
      <c r="D14" s="375">
        <v>223</v>
      </c>
      <c r="E14" s="373">
        <f>+D14/D15</f>
        <v>4.7426626967247983E-2</v>
      </c>
      <c r="F14" s="375">
        <v>435</v>
      </c>
      <c r="G14" s="373">
        <v>0.10299999999999999</v>
      </c>
      <c r="H14" s="375">
        <v>370</v>
      </c>
      <c r="I14" s="377">
        <v>0.11297709923664122</v>
      </c>
    </row>
    <row r="15" spans="1:9">
      <c r="A15" s="379" t="s">
        <v>144</v>
      </c>
      <c r="B15" s="403">
        <f>+SUM(B12:B14)</f>
        <v>6019</v>
      </c>
      <c r="C15" s="404">
        <f>+SUM(C12:C14)</f>
        <v>0.99999999999999989</v>
      </c>
      <c r="D15" s="403">
        <f>+SUM(D12:D14)</f>
        <v>4702</v>
      </c>
      <c r="E15" s="404">
        <f>+SUM(E12:E14)</f>
        <v>1.0000000000000002</v>
      </c>
      <c r="F15" s="403">
        <v>4239</v>
      </c>
      <c r="G15" s="404">
        <v>1</v>
      </c>
      <c r="H15" s="403">
        <v>3275</v>
      </c>
      <c r="I15" s="380">
        <v>1</v>
      </c>
    </row>
    <row r="16" spans="1:9">
      <c r="A16" s="378" t="s">
        <v>144</v>
      </c>
      <c r="B16" s="405">
        <f>+B15+B10</f>
        <v>33146</v>
      </c>
      <c r="C16" s="405"/>
      <c r="D16" s="405">
        <f>+D15+D10</f>
        <v>25737</v>
      </c>
      <c r="E16" s="405"/>
      <c r="F16" s="405">
        <v>19445</v>
      </c>
      <c r="G16" s="405"/>
      <c r="H16" s="405">
        <v>15530</v>
      </c>
      <c r="I16" s="406"/>
    </row>
    <row r="17" spans="1:9" s="24" customFormat="1" ht="11.25">
      <c r="A17" s="24" t="s">
        <v>18</v>
      </c>
    </row>
    <row r="19" spans="1:9">
      <c r="A19" s="618"/>
      <c r="B19" s="618"/>
      <c r="C19" s="618"/>
      <c r="D19" s="618"/>
      <c r="E19" s="618"/>
      <c r="F19" s="592"/>
      <c r="G19" s="592"/>
      <c r="H19" s="592"/>
      <c r="I19" s="592"/>
    </row>
    <row r="20" spans="1:9">
      <c r="A20" s="618"/>
      <c r="B20" s="618"/>
      <c r="C20" s="618"/>
      <c r="D20" s="618"/>
      <c r="E20" s="618"/>
      <c r="F20" s="592"/>
      <c r="G20" s="592"/>
      <c r="H20" s="592"/>
      <c r="I20" s="592"/>
    </row>
  </sheetData>
  <mergeCells count="7">
    <mergeCell ref="A20:I20"/>
    <mergeCell ref="A2:I2"/>
    <mergeCell ref="F4:G4"/>
    <mergeCell ref="H4:I4"/>
    <mergeCell ref="A19:I19"/>
    <mergeCell ref="D4:E4"/>
    <mergeCell ref="B4:C4"/>
  </mergeCells>
  <hyperlinks>
    <hyperlink ref="A2:I2" location="Índice!A1" display="Tabela 40 - Composição e evolução do valor de balanço das responsabilidades representadas por títulos e dos passivos subordinados, a 31 de dezembro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49.xml><?xml version="1.0" encoding="utf-8"?>
<worksheet xmlns="http://schemas.openxmlformats.org/spreadsheetml/2006/main" xmlns:r="http://schemas.openxmlformats.org/officeDocument/2006/relationships">
  <sheetPr>
    <pageSetUpPr fitToPage="1"/>
  </sheetPr>
  <dimension ref="A2:G28"/>
  <sheetViews>
    <sheetView showGridLines="0" workbookViewId="0">
      <selection activeCell="A22" sqref="A22"/>
    </sheetView>
  </sheetViews>
  <sheetFormatPr defaultRowHeight="15"/>
  <cols>
    <col min="1" max="1" width="57" style="33" bestFit="1" customWidth="1"/>
    <col min="2" max="5" width="14.140625" style="33" bestFit="1" customWidth="1"/>
    <col min="6" max="6" width="10.7109375" style="33" customWidth="1"/>
    <col min="7" max="16384" width="9.140625" style="33"/>
  </cols>
  <sheetData>
    <row r="2" spans="1:7">
      <c r="A2" s="597" t="s">
        <v>537</v>
      </c>
      <c r="B2" s="597"/>
      <c r="C2" s="597"/>
      <c r="D2" s="597"/>
      <c r="E2" s="597"/>
      <c r="F2" s="597"/>
      <c r="G2" s="45"/>
    </row>
    <row r="4" spans="1:7">
      <c r="A4" s="59"/>
      <c r="B4" s="79">
        <v>2014</v>
      </c>
      <c r="C4" s="79">
        <v>2015</v>
      </c>
      <c r="D4" s="79">
        <v>2016</v>
      </c>
      <c r="E4" s="79">
        <v>2017</v>
      </c>
      <c r="F4" s="80" t="s">
        <v>12</v>
      </c>
    </row>
    <row r="5" spans="1:7">
      <c r="A5" s="60" t="s">
        <v>232</v>
      </c>
      <c r="B5" s="61"/>
      <c r="C5" s="61"/>
      <c r="D5" s="61"/>
      <c r="E5" s="61"/>
      <c r="F5" s="62"/>
    </row>
    <row r="6" spans="1:7">
      <c r="A6" s="66" t="s">
        <v>26</v>
      </c>
      <c r="B6" s="579">
        <v>23443</v>
      </c>
      <c r="C6" s="579">
        <v>22773</v>
      </c>
      <c r="D6" s="579">
        <v>23649</v>
      </c>
      <c r="E6" s="579">
        <v>24145</v>
      </c>
      <c r="F6" s="580">
        <v>0</v>
      </c>
    </row>
    <row r="7" spans="1:7">
      <c r="A7" s="66" t="s">
        <v>609</v>
      </c>
      <c r="B7" s="407">
        <v>0</v>
      </c>
      <c r="C7" s="353">
        <v>-2.8579959902742869E-2</v>
      </c>
      <c r="D7" s="353">
        <v>3.8466605190357051E-2</v>
      </c>
      <c r="E7" s="353">
        <v>2.0973402680874553E-2</v>
      </c>
      <c r="F7" s="354">
        <f>+AVERAGE(C7:E7)</f>
        <v>1.0286682656162912E-2</v>
      </c>
    </row>
    <row r="8" spans="1:7">
      <c r="A8" s="60" t="s">
        <v>233</v>
      </c>
      <c r="B8" s="408"/>
      <c r="C8" s="408"/>
      <c r="D8" s="408"/>
      <c r="E8" s="408"/>
      <c r="F8" s="540"/>
    </row>
    <row r="9" spans="1:7">
      <c r="A9" s="66" t="s">
        <v>26</v>
      </c>
      <c r="B9" s="579">
        <v>459</v>
      </c>
      <c r="C9" s="581">
        <v>276</v>
      </c>
      <c r="D9" s="579">
        <v>276</v>
      </c>
      <c r="E9" s="581">
        <v>254</v>
      </c>
      <c r="F9" s="580">
        <v>0</v>
      </c>
    </row>
    <row r="10" spans="1:7">
      <c r="A10" s="66" t="s">
        <v>609</v>
      </c>
      <c r="B10" s="407">
        <v>0</v>
      </c>
      <c r="C10" s="353">
        <v>-0.39869281045751637</v>
      </c>
      <c r="D10" s="353">
        <v>0</v>
      </c>
      <c r="E10" s="353">
        <v>-7.9710144927536253E-2</v>
      </c>
      <c r="F10" s="354">
        <f>+AVERAGE(C10:E10)</f>
        <v>-0.15946765179501754</v>
      </c>
    </row>
    <row r="11" spans="1:7">
      <c r="A11" s="60" t="s">
        <v>234</v>
      </c>
      <c r="B11" s="408"/>
      <c r="C11" s="408"/>
      <c r="D11" s="408"/>
      <c r="E11" s="408"/>
      <c r="F11" s="540"/>
    </row>
    <row r="12" spans="1:7">
      <c r="A12" s="66" t="s">
        <v>26</v>
      </c>
      <c r="B12" s="579">
        <v>162</v>
      </c>
      <c r="C12" s="581">
        <v>155</v>
      </c>
      <c r="D12" s="579">
        <v>232</v>
      </c>
      <c r="E12" s="581">
        <v>651</v>
      </c>
      <c r="F12" s="580">
        <v>0</v>
      </c>
    </row>
    <row r="13" spans="1:7">
      <c r="A13" s="66" t="s">
        <v>609</v>
      </c>
      <c r="B13" s="407">
        <v>0</v>
      </c>
      <c r="C13" s="353">
        <v>-4.3209876543209846E-2</v>
      </c>
      <c r="D13" s="353">
        <v>0.49677419354838714</v>
      </c>
      <c r="E13" s="353">
        <v>1.8060344827586206</v>
      </c>
      <c r="F13" s="354">
        <f>+AVERAGE(C13:E13)</f>
        <v>0.75319959992126595</v>
      </c>
    </row>
    <row r="14" spans="1:7">
      <c r="A14" s="60" t="s">
        <v>235</v>
      </c>
      <c r="B14" s="408"/>
      <c r="C14" s="408"/>
      <c r="D14" s="408"/>
      <c r="E14" s="408"/>
      <c r="F14" s="540"/>
    </row>
    <row r="15" spans="1:7">
      <c r="A15" s="66" t="s">
        <v>26</v>
      </c>
      <c r="B15" s="581">
        <v>-35</v>
      </c>
      <c r="C15" s="581">
        <v>-29</v>
      </c>
      <c r="D15" s="581">
        <v>-34</v>
      </c>
      <c r="E15" s="581">
        <v>-13</v>
      </c>
      <c r="F15" s="580">
        <v>0</v>
      </c>
    </row>
    <row r="16" spans="1:7">
      <c r="A16" s="66" t="s">
        <v>609</v>
      </c>
      <c r="B16" s="407">
        <v>0</v>
      </c>
      <c r="C16" s="353">
        <v>0.17142857142857137</v>
      </c>
      <c r="D16" s="353">
        <v>-0.17241379310344818</v>
      </c>
      <c r="E16" s="353">
        <v>0.61764705882352944</v>
      </c>
      <c r="F16" s="354">
        <f>+AVERAGE(C16:E16)</f>
        <v>0.20555394571621755</v>
      </c>
    </row>
    <row r="17" spans="1:6">
      <c r="A17" s="60" t="s">
        <v>236</v>
      </c>
      <c r="B17" s="408"/>
      <c r="C17" s="408"/>
      <c r="D17" s="408"/>
      <c r="E17" s="408"/>
      <c r="F17" s="540"/>
    </row>
    <row r="18" spans="1:6">
      <c r="A18" s="66" t="s">
        <v>26</v>
      </c>
      <c r="B18" s="581">
        <v>233</v>
      </c>
      <c r="C18" s="581">
        <v>-268</v>
      </c>
      <c r="D18" s="581">
        <v>-1105</v>
      </c>
      <c r="E18" s="581">
        <v>-82</v>
      </c>
      <c r="F18" s="580">
        <v>0</v>
      </c>
    </row>
    <row r="19" spans="1:6">
      <c r="A19" s="66" t="s">
        <v>609</v>
      </c>
      <c r="B19" s="407">
        <v>0</v>
      </c>
      <c r="C19" s="353">
        <v>-2.1502145922746783</v>
      </c>
      <c r="D19" s="353">
        <v>-3.1231343283582094</v>
      </c>
      <c r="E19" s="353">
        <v>0.92579185520361995</v>
      </c>
      <c r="F19" s="354">
        <f>+AVERAGE(C19:E19)</f>
        <v>-1.4491856884764225</v>
      </c>
    </row>
    <row r="20" spans="1:6">
      <c r="A20" s="60" t="s">
        <v>237</v>
      </c>
      <c r="B20" s="408"/>
      <c r="C20" s="408"/>
      <c r="D20" s="408"/>
      <c r="E20" s="408"/>
      <c r="F20" s="540"/>
    </row>
    <row r="21" spans="1:6">
      <c r="A21" s="66" t="s">
        <v>26</v>
      </c>
      <c r="B21" s="581">
        <v>-2533</v>
      </c>
      <c r="C21" s="581">
        <v>354</v>
      </c>
      <c r="D21" s="581">
        <v>-493</v>
      </c>
      <c r="E21" s="581">
        <v>4812</v>
      </c>
      <c r="F21" s="580">
        <v>0</v>
      </c>
    </row>
    <row r="22" spans="1:6">
      <c r="A22" s="66" t="s">
        <v>609</v>
      </c>
      <c r="B22" s="409">
        <v>0</v>
      </c>
      <c r="C22" s="410">
        <v>1.1397552309514409</v>
      </c>
      <c r="D22" s="410">
        <v>-2.3926553672316384</v>
      </c>
      <c r="E22" s="410">
        <v>10.760649087221095</v>
      </c>
      <c r="F22" s="354">
        <f>+AVERAGE(C22:E22)</f>
        <v>3.1692496503136325</v>
      </c>
    </row>
    <row r="23" spans="1:6">
      <c r="A23" s="348" t="s">
        <v>238</v>
      </c>
      <c r="B23" s="411">
        <v>21729</v>
      </c>
      <c r="C23" s="411">
        <v>23261</v>
      </c>
      <c r="D23" s="411">
        <v>22525</v>
      </c>
      <c r="E23" s="411">
        <v>29767</v>
      </c>
      <c r="F23" s="588">
        <v>0</v>
      </c>
    </row>
    <row r="24" spans="1:6" s="24" customFormat="1" ht="11.25">
      <c r="A24" s="24" t="s">
        <v>18</v>
      </c>
    </row>
    <row r="25" spans="1:6" s="24" customFormat="1" ht="11.25"/>
    <row r="26" spans="1:6" s="24" customFormat="1" ht="12.75">
      <c r="A26" s="24" t="s">
        <v>465</v>
      </c>
    </row>
    <row r="27" spans="1:6" s="24" customFormat="1" ht="11.25">
      <c r="A27" s="615" t="s">
        <v>466</v>
      </c>
      <c r="B27" s="615"/>
      <c r="C27" s="615"/>
      <c r="D27" s="615"/>
      <c r="E27" s="615"/>
      <c r="F27" s="615"/>
    </row>
    <row r="28" spans="1:6" s="24" customFormat="1" ht="11.25">
      <c r="A28" s="591" t="s">
        <v>467</v>
      </c>
      <c r="B28" s="591"/>
      <c r="C28" s="591"/>
      <c r="D28" s="591"/>
      <c r="E28" s="591"/>
      <c r="F28" s="591"/>
    </row>
  </sheetData>
  <mergeCells count="3">
    <mergeCell ref="A2:F2"/>
    <mergeCell ref="A27:F27"/>
    <mergeCell ref="A28:F28"/>
  </mergeCells>
  <hyperlinks>
    <hyperlink ref="A2:F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70" orientation="portrait" verticalDpi="0" r:id="rId1"/>
</worksheet>
</file>

<file path=xl/worksheets/sheet5.xml><?xml version="1.0" encoding="utf-8"?>
<worksheet xmlns="http://schemas.openxmlformats.org/spreadsheetml/2006/main" xmlns:r="http://schemas.openxmlformats.org/officeDocument/2006/relationships">
  <dimension ref="A2:F15"/>
  <sheetViews>
    <sheetView showGridLines="0" workbookViewId="0"/>
  </sheetViews>
  <sheetFormatPr defaultRowHeight="15"/>
  <cols>
    <col min="1" max="1" width="31" style="33" customWidth="1"/>
    <col min="2" max="5" width="10.7109375" style="33" customWidth="1"/>
    <col min="6" max="16384" width="9.140625" style="33"/>
  </cols>
  <sheetData>
    <row r="2" spans="1:6" ht="47.25" customHeight="1">
      <c r="A2" s="597" t="s">
        <v>610</v>
      </c>
      <c r="B2" s="597"/>
      <c r="C2" s="597"/>
      <c r="D2" s="597"/>
      <c r="E2" s="597"/>
      <c r="F2" s="45"/>
    </row>
    <row r="4" spans="1:6">
      <c r="A4" s="59"/>
      <c r="B4" s="79">
        <v>2015</v>
      </c>
      <c r="C4" s="79">
        <v>2016</v>
      </c>
      <c r="D4" s="79">
        <v>2017</v>
      </c>
      <c r="E4" s="80" t="s">
        <v>12</v>
      </c>
    </row>
    <row r="5" spans="1:6">
      <c r="A5" s="60" t="s">
        <v>10</v>
      </c>
      <c r="B5" s="61"/>
      <c r="C5" s="61"/>
      <c r="D5" s="61"/>
      <c r="E5" s="62"/>
    </row>
    <row r="6" spans="1:6">
      <c r="A6" s="49" t="s">
        <v>11</v>
      </c>
      <c r="B6" s="527">
        <v>-1.2E-2</v>
      </c>
      <c r="C6" s="527">
        <f>-5.5%+0.001</f>
        <v>-5.3999999999999999E-2</v>
      </c>
      <c r="D6" s="527">
        <v>1.4999999999999999E-2</v>
      </c>
      <c r="E6" s="528">
        <f>+AVERAGE(B6:D6)</f>
        <v>-1.7000000000000001E-2</v>
      </c>
    </row>
    <row r="7" spans="1:6">
      <c r="A7" s="49" t="s">
        <v>12</v>
      </c>
      <c r="B7" s="527">
        <v>-3.5999999999999997E-2</v>
      </c>
      <c r="C7" s="527">
        <v>-2E-3</v>
      </c>
      <c r="D7" s="527">
        <f>-1.8%+0.001</f>
        <v>-1.7000000000000001E-2</v>
      </c>
      <c r="E7" s="528">
        <f>+AVERAGE(B7:D7)</f>
        <v>-1.8333333333333333E-2</v>
      </c>
    </row>
    <row r="8" spans="1:6">
      <c r="A8" s="49" t="s">
        <v>13</v>
      </c>
      <c r="B8" s="529">
        <v>1E-3</v>
      </c>
      <c r="C8" s="529">
        <v>1E-3</v>
      </c>
      <c r="D8" s="529">
        <v>-1E-3</v>
      </c>
      <c r="E8" s="530">
        <f>+AVERAGE(B8:D8)</f>
        <v>3.3333333333333332E-4</v>
      </c>
    </row>
    <row r="9" spans="1:6">
      <c r="A9" s="520" t="s">
        <v>6</v>
      </c>
      <c r="B9" s="531">
        <f>+SUM(B6:B8)</f>
        <v>-4.7E-2</v>
      </c>
      <c r="C9" s="531">
        <f t="shared" ref="C9:E9" si="0">+SUM(C6:C8)</f>
        <v>-5.5E-2</v>
      </c>
      <c r="D9" s="531">
        <f t="shared" si="0"/>
        <v>-3.0000000000000018E-3</v>
      </c>
      <c r="E9" s="532">
        <f t="shared" si="0"/>
        <v>-3.5000000000000003E-2</v>
      </c>
    </row>
    <row r="10" spans="1:6" ht="33" customHeight="1">
      <c r="A10" s="70" t="s">
        <v>9</v>
      </c>
      <c r="B10" s="71"/>
      <c r="C10" s="71"/>
      <c r="D10" s="71"/>
      <c r="E10" s="72"/>
    </row>
    <row r="11" spans="1:6">
      <c r="A11" s="49" t="s">
        <v>3</v>
      </c>
      <c r="B11" s="527">
        <v>-7.5999999999999998E-2</v>
      </c>
      <c r="C11" s="527">
        <f>-3.7%+0.001</f>
        <v>-3.6000000000000004E-2</v>
      </c>
      <c r="D11" s="527">
        <f>-0.3%+0.001</f>
        <v>-2E-3</v>
      </c>
      <c r="E11" s="528">
        <f t="shared" ref="E11:E12" si="1">+AVERAGE(B11:D11)</f>
        <v>-3.7999999999999999E-2</v>
      </c>
    </row>
    <row r="12" spans="1:6">
      <c r="A12" s="49" t="s">
        <v>4</v>
      </c>
      <c r="B12" s="527">
        <v>2.9000000000000001E-2</v>
      </c>
      <c r="C12" s="527">
        <v>-1.9E-2</v>
      </c>
      <c r="D12" s="527">
        <v>-1E-3</v>
      </c>
      <c r="E12" s="528">
        <f t="shared" si="1"/>
        <v>3.0000000000000005E-3</v>
      </c>
    </row>
    <row r="13" spans="1:6">
      <c r="A13" s="49" t="s">
        <v>5</v>
      </c>
      <c r="B13" s="529">
        <v>0</v>
      </c>
      <c r="C13" s="529">
        <v>0</v>
      </c>
      <c r="D13" s="529">
        <v>0</v>
      </c>
      <c r="E13" s="530">
        <f>+AVERAGE(B13:D13)</f>
        <v>0</v>
      </c>
    </row>
    <row r="14" spans="1:6">
      <c r="A14" s="521" t="s">
        <v>6</v>
      </c>
      <c r="B14" s="534">
        <f>+SUM(B11:B13)</f>
        <v>-4.7E-2</v>
      </c>
      <c r="C14" s="534">
        <f t="shared" ref="C14" si="2">+SUM(C11:C13)</f>
        <v>-5.5000000000000007E-2</v>
      </c>
      <c r="D14" s="534">
        <f t="shared" ref="D14" si="3">+SUM(D11:D13)</f>
        <v>-3.0000000000000001E-3</v>
      </c>
      <c r="E14" s="533">
        <f t="shared" ref="E14" si="4">+SUM(E11:E13)</f>
        <v>-3.4999999999999996E-2</v>
      </c>
    </row>
    <row r="15" spans="1:6">
      <c r="A15" s="24" t="s">
        <v>18</v>
      </c>
    </row>
  </sheetData>
  <mergeCells count="1">
    <mergeCell ref="A2:E2"/>
  </mergeCells>
  <hyperlinks>
    <hyperlink ref="A2:E2" location="Índice!A1" display="Tabela 4 - Evolução do ativo agregado, por dimensão e origem/forma de representação legal, a 31 de dezembro (2014-2017)"/>
  </hyperlinks>
  <pageMargins left="0.7" right="0.7"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dimension ref="A2:C70"/>
  <sheetViews>
    <sheetView showGridLines="0" workbookViewId="0">
      <selection activeCell="A3" sqref="A3"/>
    </sheetView>
  </sheetViews>
  <sheetFormatPr defaultRowHeight="15"/>
  <cols>
    <col min="1" max="1" width="71.42578125" style="33" customWidth="1"/>
    <col min="2" max="2" width="10.7109375" style="33" customWidth="1"/>
    <col min="3" max="16384" width="9.140625" style="33"/>
  </cols>
  <sheetData>
    <row r="2" spans="1:3">
      <c r="A2" s="597" t="s">
        <v>538</v>
      </c>
      <c r="B2" s="597"/>
      <c r="C2" s="45"/>
    </row>
    <row r="4" spans="1:3">
      <c r="A4" s="59"/>
      <c r="B4" s="413">
        <v>2017</v>
      </c>
    </row>
    <row r="5" spans="1:3">
      <c r="A5" s="412"/>
      <c r="B5" s="414" t="s">
        <v>239</v>
      </c>
    </row>
    <row r="6" spans="1:3">
      <c r="A6" s="60" t="s">
        <v>240</v>
      </c>
      <c r="B6" s="417">
        <v>85743</v>
      </c>
    </row>
    <row r="7" spans="1:3">
      <c r="A7" s="49" t="s">
        <v>242</v>
      </c>
      <c r="B7" s="351">
        <v>15933</v>
      </c>
    </row>
    <row r="8" spans="1:3">
      <c r="A8" s="49" t="s">
        <v>241</v>
      </c>
      <c r="B8" s="351">
        <v>109</v>
      </c>
    </row>
    <row r="9" spans="1:3">
      <c r="A9" s="49" t="s">
        <v>243</v>
      </c>
      <c r="B9" s="351">
        <v>0</v>
      </c>
    </row>
    <row r="10" spans="1:3">
      <c r="A10" s="278" t="s">
        <v>244</v>
      </c>
      <c r="B10" s="351">
        <v>154</v>
      </c>
    </row>
    <row r="11" spans="1:3">
      <c r="A11" s="49" t="s">
        <v>245</v>
      </c>
      <c r="B11" s="351">
        <v>1787</v>
      </c>
    </row>
    <row r="12" spans="1:3">
      <c r="A12" s="49" t="s">
        <v>246</v>
      </c>
      <c r="B12" s="351">
        <v>361</v>
      </c>
    </row>
    <row r="13" spans="1:3">
      <c r="A13" s="49" t="s">
        <v>247</v>
      </c>
      <c r="B13" s="351">
        <v>643</v>
      </c>
    </row>
    <row r="14" spans="1:3">
      <c r="A14" s="49" t="s">
        <v>248</v>
      </c>
      <c r="B14" s="351">
        <v>66756</v>
      </c>
    </row>
    <row r="15" spans="1:3">
      <c r="A15" s="60" t="s">
        <v>249</v>
      </c>
      <c r="B15" s="417">
        <v>452273</v>
      </c>
    </row>
    <row r="16" spans="1:3">
      <c r="A16" s="49" t="s">
        <v>242</v>
      </c>
      <c r="B16" s="351">
        <v>142365</v>
      </c>
    </row>
    <row r="17" spans="1:2">
      <c r="A17" s="49" t="s">
        <v>250</v>
      </c>
      <c r="B17" s="351">
        <v>3552</v>
      </c>
    </row>
    <row r="18" spans="1:2">
      <c r="A18" s="49" t="s">
        <v>252</v>
      </c>
      <c r="B18" s="351">
        <v>0</v>
      </c>
    </row>
    <row r="19" spans="1:2">
      <c r="A19" s="278" t="s">
        <v>253</v>
      </c>
      <c r="B19" s="351">
        <v>3</v>
      </c>
    </row>
    <row r="20" spans="1:2">
      <c r="A20" s="49" t="s">
        <v>293</v>
      </c>
      <c r="B20" s="351">
        <v>67</v>
      </c>
    </row>
    <row r="21" spans="1:2">
      <c r="A21" s="49" t="s">
        <v>254</v>
      </c>
      <c r="B21" s="351">
        <v>3742</v>
      </c>
    </row>
    <row r="22" spans="1:2">
      <c r="A22" s="49" t="s">
        <v>294</v>
      </c>
      <c r="B22" s="351">
        <v>24243</v>
      </c>
    </row>
    <row r="23" spans="1:2">
      <c r="A23" s="49" t="s">
        <v>255</v>
      </c>
      <c r="B23" s="351">
        <v>278301</v>
      </c>
    </row>
    <row r="24" spans="1:2">
      <c r="A24" s="60" t="s">
        <v>256</v>
      </c>
      <c r="B24" s="417">
        <v>37422</v>
      </c>
    </row>
    <row r="25" spans="1:2">
      <c r="A25" s="49" t="s">
        <v>257</v>
      </c>
      <c r="B25" s="351">
        <v>278</v>
      </c>
    </row>
    <row r="26" spans="1:2">
      <c r="A26" s="49" t="s">
        <v>258</v>
      </c>
      <c r="B26" s="351">
        <v>0</v>
      </c>
    </row>
    <row r="27" spans="1:2">
      <c r="A27" s="49" t="s">
        <v>251</v>
      </c>
      <c r="B27" s="351">
        <v>103</v>
      </c>
    </row>
    <row r="28" spans="1:2">
      <c r="A28" s="49" t="s">
        <v>259</v>
      </c>
      <c r="B28" s="351">
        <v>5650</v>
      </c>
    </row>
    <row r="29" spans="1:2">
      <c r="A29" s="49" t="s">
        <v>260</v>
      </c>
      <c r="B29" s="351">
        <v>2376</v>
      </c>
    </row>
    <row r="30" spans="1:2">
      <c r="A30" s="49" t="s">
        <v>261</v>
      </c>
      <c r="B30" s="351">
        <v>9</v>
      </c>
    </row>
    <row r="31" spans="1:2">
      <c r="A31" s="49" t="s">
        <v>262</v>
      </c>
      <c r="B31" s="351">
        <v>448</v>
      </c>
    </row>
    <row r="32" spans="1:2">
      <c r="A32" s="49" t="s">
        <v>263</v>
      </c>
      <c r="B32" s="351">
        <v>98</v>
      </c>
    </row>
    <row r="33" spans="1:2">
      <c r="A33" s="49" t="s">
        <v>264</v>
      </c>
      <c r="B33" s="351">
        <v>713</v>
      </c>
    </row>
    <row r="34" spans="1:2">
      <c r="A34" s="49" t="s">
        <v>265</v>
      </c>
      <c r="B34" s="351">
        <v>24507</v>
      </c>
    </row>
    <row r="35" spans="1:2">
      <c r="A35" s="49" t="s">
        <v>266</v>
      </c>
      <c r="B35" s="351">
        <v>1369</v>
      </c>
    </row>
    <row r="36" spans="1:2">
      <c r="A36" s="49" t="s">
        <v>267</v>
      </c>
      <c r="B36" s="351">
        <v>1871</v>
      </c>
    </row>
    <row r="37" spans="1:2">
      <c r="A37" s="60" t="s">
        <v>268</v>
      </c>
      <c r="B37" s="417">
        <v>159307</v>
      </c>
    </row>
    <row r="38" spans="1:2">
      <c r="A38" s="49" t="s">
        <v>269</v>
      </c>
      <c r="B38" s="351">
        <v>0</v>
      </c>
    </row>
    <row r="39" spans="1:2">
      <c r="A39" s="49" t="s">
        <v>259</v>
      </c>
      <c r="B39" s="351">
        <v>3133</v>
      </c>
    </row>
    <row r="40" spans="1:2">
      <c r="A40" s="49" t="s">
        <v>260</v>
      </c>
      <c r="B40" s="351">
        <v>164</v>
      </c>
    </row>
    <row r="41" spans="1:2">
      <c r="A41" s="49" t="s">
        <v>264</v>
      </c>
      <c r="B41" s="351">
        <v>89648</v>
      </c>
    </row>
    <row r="42" spans="1:2">
      <c r="A42" s="49" t="s">
        <v>265</v>
      </c>
      <c r="B42" s="351">
        <v>13</v>
      </c>
    </row>
    <row r="43" spans="1:2">
      <c r="A43" s="49" t="s">
        <v>266</v>
      </c>
      <c r="B43" s="351">
        <v>7</v>
      </c>
    </row>
    <row r="44" spans="1:2">
      <c r="A44" s="49" t="s">
        <v>267</v>
      </c>
      <c r="B44" s="351">
        <v>66342</v>
      </c>
    </row>
    <row r="45" spans="1:2">
      <c r="A45" s="60" t="s">
        <v>270</v>
      </c>
      <c r="B45" s="417">
        <v>250726</v>
      </c>
    </row>
    <row r="46" spans="1:2">
      <c r="A46" s="49" t="s">
        <v>271</v>
      </c>
      <c r="B46" s="351">
        <v>1315</v>
      </c>
    </row>
    <row r="47" spans="1:2">
      <c r="A47" s="49" t="s">
        <v>272</v>
      </c>
      <c r="B47" s="351">
        <v>3787</v>
      </c>
    </row>
    <row r="48" spans="1:2">
      <c r="A48" s="49" t="s">
        <v>273</v>
      </c>
      <c r="B48" s="351">
        <v>0</v>
      </c>
    </row>
    <row r="49" spans="1:2">
      <c r="A49" s="278" t="s">
        <v>274</v>
      </c>
      <c r="B49" s="351">
        <v>177422</v>
      </c>
    </row>
    <row r="50" spans="1:2">
      <c r="A50" s="49" t="s">
        <v>275</v>
      </c>
      <c r="B50" s="351">
        <v>5091</v>
      </c>
    </row>
    <row r="51" spans="1:2">
      <c r="A51" s="49" t="s">
        <v>276</v>
      </c>
      <c r="B51" s="351">
        <v>10514</v>
      </c>
    </row>
    <row r="52" spans="1:2">
      <c r="A52" s="49" t="s">
        <v>277</v>
      </c>
      <c r="B52" s="351">
        <v>309</v>
      </c>
    </row>
    <row r="53" spans="1:2">
      <c r="A53" s="49" t="s">
        <v>295</v>
      </c>
      <c r="B53" s="351">
        <v>0</v>
      </c>
    </row>
    <row r="54" spans="1:2">
      <c r="A54" s="278" t="s">
        <v>278</v>
      </c>
      <c r="B54" s="351">
        <v>47977</v>
      </c>
    </row>
    <row r="55" spans="1:2">
      <c r="A55" s="49" t="s">
        <v>279</v>
      </c>
      <c r="B55" s="351">
        <v>460</v>
      </c>
    </row>
    <row r="56" spans="1:2">
      <c r="A56" s="49" t="s">
        <v>280</v>
      </c>
      <c r="B56" s="351">
        <v>199</v>
      </c>
    </row>
    <row r="57" spans="1:2">
      <c r="A57" s="278" t="s">
        <v>281</v>
      </c>
      <c r="B57" s="351">
        <v>3652</v>
      </c>
    </row>
    <row r="58" spans="1:2">
      <c r="A58" s="60" t="s">
        <v>282</v>
      </c>
      <c r="B58" s="417">
        <v>234556</v>
      </c>
    </row>
    <row r="59" spans="1:2">
      <c r="A59" s="49" t="s">
        <v>283</v>
      </c>
      <c r="B59" s="351">
        <v>215392</v>
      </c>
    </row>
    <row r="60" spans="1:2">
      <c r="A60" s="49" t="s">
        <v>284</v>
      </c>
      <c r="B60" s="351">
        <v>2224</v>
      </c>
    </row>
    <row r="61" spans="1:2">
      <c r="A61" s="49" t="s">
        <v>285</v>
      </c>
      <c r="B61" s="351">
        <v>14424</v>
      </c>
    </row>
    <row r="62" spans="1:2">
      <c r="A62" s="49" t="s">
        <v>286</v>
      </c>
      <c r="B62" s="351">
        <v>1</v>
      </c>
    </row>
    <row r="63" spans="1:2">
      <c r="A63" s="49" t="s">
        <v>101</v>
      </c>
      <c r="B63" s="351">
        <v>2515</v>
      </c>
    </row>
    <row r="64" spans="1:2">
      <c r="A64" s="60" t="s">
        <v>287</v>
      </c>
      <c r="B64" s="417">
        <v>180585</v>
      </c>
    </row>
    <row r="65" spans="1:2">
      <c r="A65" s="49" t="s">
        <v>288</v>
      </c>
      <c r="B65" s="351">
        <v>109232</v>
      </c>
    </row>
    <row r="66" spans="1:2">
      <c r="A66" s="49" t="s">
        <v>289</v>
      </c>
      <c r="B66" s="351">
        <v>271</v>
      </c>
    </row>
    <row r="67" spans="1:2">
      <c r="A67" s="49" t="s">
        <v>290</v>
      </c>
      <c r="B67" s="351">
        <v>0</v>
      </c>
    </row>
    <row r="68" spans="1:2">
      <c r="A68" s="49" t="s">
        <v>291</v>
      </c>
      <c r="B68" s="351">
        <v>71082</v>
      </c>
    </row>
    <row r="69" spans="1:2">
      <c r="A69" s="74" t="s">
        <v>292</v>
      </c>
      <c r="B69" s="418">
        <v>-556880</v>
      </c>
    </row>
    <row r="70" spans="1:2" s="24" customFormat="1" ht="11.25">
      <c r="A70" s="24" t="s">
        <v>18</v>
      </c>
    </row>
  </sheetData>
  <mergeCells count="1">
    <mergeCell ref="A2:B2"/>
  </mergeCells>
  <hyperlinks>
    <hyperlink ref="A2:B2" location="Índice!A1" display="Tabela 42 - Contas extrapatrimoniais agregadas, a 31 de dezembro de 2017"/>
  </hyperlinks>
  <pageMargins left="0.7" right="0.7"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sheetPr>
    <pageSetUpPr fitToPage="1"/>
  </sheetPr>
  <dimension ref="A2:L19"/>
  <sheetViews>
    <sheetView showGridLines="0" workbookViewId="0">
      <selection activeCell="I15" sqref="I15"/>
    </sheetView>
  </sheetViews>
  <sheetFormatPr defaultRowHeight="15"/>
  <cols>
    <col min="1" max="1" width="41.28515625" style="33" customWidth="1"/>
    <col min="2" max="12" width="10.7109375" style="33" customWidth="1"/>
    <col min="13" max="16384" width="9.140625" style="33"/>
  </cols>
  <sheetData>
    <row r="2" spans="1:12">
      <c r="A2" s="597" t="s">
        <v>582</v>
      </c>
      <c r="B2" s="597"/>
      <c r="C2" s="597"/>
      <c r="D2" s="597"/>
      <c r="E2" s="597"/>
      <c r="F2" s="597"/>
      <c r="G2" s="597"/>
      <c r="H2" s="597"/>
      <c r="I2" s="597"/>
      <c r="J2" s="597"/>
      <c r="K2" s="597"/>
      <c r="L2" s="597"/>
    </row>
    <row r="4" spans="1:12">
      <c r="A4" s="179"/>
      <c r="B4" s="619">
        <v>2014</v>
      </c>
      <c r="C4" s="619"/>
      <c r="D4" s="619">
        <v>2015</v>
      </c>
      <c r="E4" s="619"/>
      <c r="F4" s="526" t="s">
        <v>53</v>
      </c>
      <c r="G4" s="621">
        <v>2016</v>
      </c>
      <c r="H4" s="622"/>
      <c r="I4" s="526" t="s">
        <v>53</v>
      </c>
      <c r="J4" s="619">
        <v>2017</v>
      </c>
      <c r="K4" s="619"/>
      <c r="L4" s="526" t="s">
        <v>53</v>
      </c>
    </row>
    <row r="5" spans="1:12">
      <c r="A5" s="368"/>
      <c r="B5" s="369" t="s">
        <v>199</v>
      </c>
      <c r="C5" s="369" t="s">
        <v>367</v>
      </c>
      <c r="D5" s="369" t="s">
        <v>199</v>
      </c>
      <c r="E5" s="369" t="s">
        <v>367</v>
      </c>
      <c r="F5" s="369" t="s">
        <v>85</v>
      </c>
      <c r="G5" s="547" t="s">
        <v>199</v>
      </c>
      <c r="H5" s="369" t="s">
        <v>367</v>
      </c>
      <c r="I5" s="369" t="s">
        <v>85</v>
      </c>
      <c r="J5" s="369" t="s">
        <v>199</v>
      </c>
      <c r="K5" s="369" t="s">
        <v>367</v>
      </c>
      <c r="L5" s="370" t="s">
        <v>85</v>
      </c>
    </row>
    <row r="6" spans="1:12">
      <c r="A6" s="378" t="s">
        <v>296</v>
      </c>
      <c r="B6" s="54">
        <v>3289</v>
      </c>
      <c r="C6" s="22">
        <f>+B6/$B$11</f>
        <v>0.4152777777777778</v>
      </c>
      <c r="D6" s="54">
        <v>3348</v>
      </c>
      <c r="E6" s="22">
        <f>+D6/$D$11</f>
        <v>0.40351934434132819</v>
      </c>
      <c r="F6" s="22">
        <f>+D6/B6-1</f>
        <v>1.7938583155974408E-2</v>
      </c>
      <c r="G6" s="54">
        <v>3836</v>
      </c>
      <c r="H6" s="22">
        <f>+G6/$G$11</f>
        <v>0.52757529913354417</v>
      </c>
      <c r="I6" s="22">
        <f>+G6/D6-1</f>
        <v>0.14575866188769404</v>
      </c>
      <c r="J6" s="54">
        <v>3868</v>
      </c>
      <c r="K6" s="22">
        <f>+J6/$J$11</f>
        <v>0.44763337576669365</v>
      </c>
      <c r="L6" s="32">
        <f>+J6/G6-1</f>
        <v>8.3420229405630764E-3</v>
      </c>
    </row>
    <row r="7" spans="1:12" ht="30">
      <c r="A7" s="419" t="s">
        <v>297</v>
      </c>
      <c r="B7" s="423">
        <f>+SUM(B8:B10)</f>
        <v>4631</v>
      </c>
      <c r="C7" s="22">
        <f t="shared" ref="C7:C15" si="0">+B7/$B$11</f>
        <v>0.58472222222222225</v>
      </c>
      <c r="D7" s="423">
        <f>+SUM(D8:D10)</f>
        <v>4949</v>
      </c>
      <c r="E7" s="22">
        <f t="shared" ref="E7:E15" si="1">+D7/$D$11</f>
        <v>0.59648065565867181</v>
      </c>
      <c r="F7" s="22">
        <f t="shared" ref="F7:F14" si="2">+D7/B7-1</f>
        <v>6.8667674368386944E-2</v>
      </c>
      <c r="G7" s="423">
        <f>+SUM(G8:G10)</f>
        <v>3435</v>
      </c>
      <c r="H7" s="22">
        <f>+G7/$G$11</f>
        <v>0.47242470086645577</v>
      </c>
      <c r="I7" s="22">
        <f t="shared" ref="I7:I14" si="3">+G7/D7-1</f>
        <v>-0.30592038795716303</v>
      </c>
      <c r="J7" s="423">
        <v>4773</v>
      </c>
      <c r="K7" s="22">
        <f>+J7/$J$11</f>
        <v>0.55236662423330629</v>
      </c>
      <c r="L7" s="424">
        <v>0.38951965065502181</v>
      </c>
    </row>
    <row r="8" spans="1:12" ht="15" customHeight="1">
      <c r="A8" s="420" t="s">
        <v>298</v>
      </c>
      <c r="B8" s="425">
        <v>2195</v>
      </c>
      <c r="C8" s="426">
        <f>+B8/$B$11+0.001</f>
        <v>0.27814646464646464</v>
      </c>
      <c r="D8" s="425">
        <f>2126</f>
        <v>2126</v>
      </c>
      <c r="E8" s="426">
        <f t="shared" si="1"/>
        <v>0.25623719416656621</v>
      </c>
      <c r="F8" s="426">
        <f t="shared" si="2"/>
        <v>-3.1435079726651494E-2</v>
      </c>
      <c r="G8" s="425">
        <v>2080</v>
      </c>
      <c r="H8" s="426">
        <f t="shared" ref="H8:H10" si="4">+G8/$G$11</f>
        <v>0.2860679411360198</v>
      </c>
      <c r="I8" s="426">
        <f t="shared" si="3"/>
        <v>-2.1636876763875823E-2</v>
      </c>
      <c r="J8" s="425">
        <v>2201</v>
      </c>
      <c r="K8" s="426">
        <f>+J8/$J$11</f>
        <v>0.25471588936465689</v>
      </c>
      <c r="L8" s="427">
        <v>5.8173076923076827E-2</v>
      </c>
    </row>
    <row r="9" spans="1:12" ht="15" customHeight="1">
      <c r="A9" s="420" t="s">
        <v>299</v>
      </c>
      <c r="B9" s="425">
        <v>1458</v>
      </c>
      <c r="C9" s="426">
        <f t="shared" si="0"/>
        <v>0.18409090909090908</v>
      </c>
      <c r="D9" s="425">
        <v>1192</v>
      </c>
      <c r="E9" s="426">
        <f t="shared" si="1"/>
        <v>0.14366638544052068</v>
      </c>
      <c r="F9" s="426">
        <f t="shared" si="2"/>
        <v>-0.1824417009602195</v>
      </c>
      <c r="G9" s="425">
        <v>605</v>
      </c>
      <c r="H9" s="426">
        <f t="shared" si="4"/>
        <v>8.3207261724659601E-2</v>
      </c>
      <c r="I9" s="426">
        <f t="shared" si="3"/>
        <v>-0.4924496644295302</v>
      </c>
      <c r="J9" s="425">
        <v>813</v>
      </c>
      <c r="K9" s="426">
        <f>+J9/$J$11</f>
        <v>9.408633260039348E-2</v>
      </c>
      <c r="L9" s="427">
        <v>0.34380165289256204</v>
      </c>
    </row>
    <row r="10" spans="1:12" ht="15" customHeight="1">
      <c r="A10" s="421" t="s">
        <v>300</v>
      </c>
      <c r="B10" s="428">
        <v>978</v>
      </c>
      <c r="C10" s="429">
        <f t="shared" si="0"/>
        <v>0.12348484848484849</v>
      </c>
      <c r="D10" s="428">
        <v>1631</v>
      </c>
      <c r="E10" s="429">
        <f t="shared" si="1"/>
        <v>0.19657707605158492</v>
      </c>
      <c r="F10" s="429">
        <f t="shared" si="2"/>
        <v>0.66768916155419222</v>
      </c>
      <c r="G10" s="428">
        <v>750</v>
      </c>
      <c r="H10" s="429">
        <f t="shared" si="4"/>
        <v>0.10314949800577637</v>
      </c>
      <c r="I10" s="429">
        <f t="shared" si="3"/>
        <v>-0.54015941140404666</v>
      </c>
      <c r="J10" s="428">
        <v>1759</v>
      </c>
      <c r="K10" s="429">
        <f>+J10/$J$11-0.001</f>
        <v>0.20256440226825598</v>
      </c>
      <c r="L10" s="430">
        <v>1.3453333333333335</v>
      </c>
    </row>
    <row r="11" spans="1:12">
      <c r="A11" s="378" t="s">
        <v>301</v>
      </c>
      <c r="B11" s="54">
        <f>+B7+B6</f>
        <v>7920</v>
      </c>
      <c r="C11" s="22">
        <f t="shared" si="0"/>
        <v>1</v>
      </c>
      <c r="D11" s="54">
        <f>+D7+D6</f>
        <v>8297</v>
      </c>
      <c r="E11" s="22">
        <f t="shared" si="1"/>
        <v>1</v>
      </c>
      <c r="F11" s="22">
        <f t="shared" si="2"/>
        <v>4.7601010101010033E-2</v>
      </c>
      <c r="G11" s="54">
        <f>+G7+G6</f>
        <v>7271</v>
      </c>
      <c r="H11" s="22">
        <v>1</v>
      </c>
      <c r="I11" s="22">
        <f t="shared" si="3"/>
        <v>-0.1236591539110522</v>
      </c>
      <c r="J11" s="54">
        <f>+J7+J6</f>
        <v>8641</v>
      </c>
      <c r="K11" s="22">
        <f>+J11/$J$11</f>
        <v>1</v>
      </c>
      <c r="L11" s="32">
        <v>0.18841974969055153</v>
      </c>
    </row>
    <row r="12" spans="1:12">
      <c r="A12" s="419" t="s">
        <v>302</v>
      </c>
      <c r="B12" s="423">
        <v>4783</v>
      </c>
      <c r="C12" s="22">
        <f t="shared" si="0"/>
        <v>0.60391414141414146</v>
      </c>
      <c r="D12" s="423">
        <v>4581</v>
      </c>
      <c r="E12" s="22">
        <f t="shared" si="1"/>
        <v>0.55212727491864533</v>
      </c>
      <c r="F12" s="22">
        <f t="shared" si="2"/>
        <v>-4.2232908216600418E-2</v>
      </c>
      <c r="G12" s="423">
        <v>4148</v>
      </c>
      <c r="H12" s="22">
        <f t="shared" ref="H12:H15" si="5">+G12/$G$11</f>
        <v>0.57048549030394724</v>
      </c>
      <c r="I12" s="22">
        <f t="shared" si="3"/>
        <v>-9.4520846976642647E-2</v>
      </c>
      <c r="J12" s="423">
        <v>4172</v>
      </c>
      <c r="K12" s="22">
        <f>+J12/$J$11</f>
        <v>0.48281448906376578</v>
      </c>
      <c r="L12" s="424">
        <v>5.7859209257473676E-3</v>
      </c>
    </row>
    <row r="13" spans="1:12">
      <c r="A13" s="419" t="s">
        <v>303</v>
      </c>
      <c r="B13" s="423">
        <f>+B11-B12</f>
        <v>3137</v>
      </c>
      <c r="C13" s="22">
        <f t="shared" si="0"/>
        <v>0.3960858585858586</v>
      </c>
      <c r="D13" s="423">
        <f>+D11-D12</f>
        <v>3716</v>
      </c>
      <c r="E13" s="22">
        <f t="shared" si="1"/>
        <v>0.44787272508135473</v>
      </c>
      <c r="F13" s="22">
        <f t="shared" si="2"/>
        <v>0.18457124641377121</v>
      </c>
      <c r="G13" s="423">
        <f>+G11-G12</f>
        <v>3123</v>
      </c>
      <c r="H13" s="22">
        <f t="shared" si="5"/>
        <v>0.42951450969605282</v>
      </c>
      <c r="I13" s="22">
        <f t="shared" si="3"/>
        <v>-0.15958019375672772</v>
      </c>
      <c r="J13" s="423">
        <v>4469</v>
      </c>
      <c r="K13" s="22">
        <f>+J13/$J$11</f>
        <v>0.51718551093623422</v>
      </c>
      <c r="L13" s="424">
        <v>0.43099583733589508</v>
      </c>
    </row>
    <row r="14" spans="1:12">
      <c r="A14" s="419" t="s">
        <v>304</v>
      </c>
      <c r="B14" s="423">
        <v>10021</v>
      </c>
      <c r="C14" s="22">
        <f t="shared" si="0"/>
        <v>1.2652777777777777</v>
      </c>
      <c r="D14" s="423">
        <v>3806</v>
      </c>
      <c r="E14" s="22">
        <f t="shared" si="1"/>
        <v>0.45872001928407857</v>
      </c>
      <c r="F14" s="22">
        <f t="shared" si="2"/>
        <v>-0.62019758507135014</v>
      </c>
      <c r="G14" s="423">
        <v>6854</v>
      </c>
      <c r="H14" s="22">
        <f t="shared" si="5"/>
        <v>0.94264887910878836</v>
      </c>
      <c r="I14" s="22">
        <f t="shared" si="3"/>
        <v>0.80084077771939044</v>
      </c>
      <c r="J14" s="423">
        <v>3471</v>
      </c>
      <c r="K14" s="22">
        <f>+J14/$J$11</f>
        <v>0.40168961925703045</v>
      </c>
      <c r="L14" s="424">
        <v>-0.49358039101254747</v>
      </c>
    </row>
    <row r="15" spans="1:12">
      <c r="A15" s="378" t="s">
        <v>305</v>
      </c>
      <c r="B15" s="54">
        <f>+B13-B14</f>
        <v>-6884</v>
      </c>
      <c r="C15" s="22">
        <f t="shared" si="0"/>
        <v>-0.86919191919191918</v>
      </c>
      <c r="D15" s="54">
        <f>+D13-D14</f>
        <v>-90</v>
      </c>
      <c r="E15" s="22">
        <f t="shared" si="1"/>
        <v>-1.0847294202723876E-2</v>
      </c>
      <c r="F15" s="22">
        <f>-(D15/B15-1)</f>
        <v>0.98692620569436373</v>
      </c>
      <c r="G15" s="54">
        <v>-3731</v>
      </c>
      <c r="H15" s="22">
        <f t="shared" si="5"/>
        <v>-0.51313436941273549</v>
      </c>
      <c r="I15" s="22">
        <f>-(G15/D15-1)</f>
        <v>-40.455555555555556</v>
      </c>
      <c r="J15" s="54">
        <v>998</v>
      </c>
      <c r="K15" s="22">
        <f>+J15/$J$11</f>
        <v>0.11549589167920379</v>
      </c>
      <c r="L15" s="32">
        <v>1.2674886089520236</v>
      </c>
    </row>
    <row r="16" spans="1:12" s="24" customFormat="1" ht="11.25">
      <c r="A16" s="24" t="s">
        <v>18</v>
      </c>
    </row>
    <row r="18" spans="1:12">
      <c r="A18" s="618"/>
      <c r="B18" s="618"/>
      <c r="C18" s="618"/>
      <c r="D18" s="618"/>
      <c r="E18" s="618"/>
      <c r="F18" s="618"/>
      <c r="G18" s="592"/>
      <c r="H18" s="592"/>
      <c r="I18" s="592"/>
      <c r="J18" s="592"/>
      <c r="K18" s="592"/>
      <c r="L18" s="592"/>
    </row>
    <row r="19" spans="1:12">
      <c r="A19" s="618"/>
      <c r="B19" s="618"/>
      <c r="C19" s="618"/>
      <c r="D19" s="618"/>
      <c r="E19" s="618"/>
      <c r="F19" s="618"/>
      <c r="G19" s="592"/>
      <c r="H19" s="592"/>
      <c r="I19" s="592"/>
      <c r="J19" s="592"/>
      <c r="K19" s="592"/>
      <c r="L19" s="592"/>
    </row>
  </sheetData>
  <mergeCells count="7">
    <mergeCell ref="A19:L19"/>
    <mergeCell ref="A2:L2"/>
    <mergeCell ref="G4:H4"/>
    <mergeCell ref="J4:K4"/>
    <mergeCell ref="A18:L18"/>
    <mergeCell ref="B4:C4"/>
    <mergeCell ref="D4:E4"/>
  </mergeCells>
  <hyperlinks>
    <hyperlink ref="A2:L2" location="Índice!A1" display="Tabela 43 - Demonstração dos resultados agregada (2016-2017)"/>
  </hyperlinks>
  <pageMargins left="0.70866141732283472" right="0.70866141732283472" top="0.74803149606299213" bottom="0.74803149606299213" header="0.31496062992125984" footer="0.31496062992125984"/>
  <pageSetup paperSize="9" scale="82" orientation="landscape" verticalDpi="0" r:id="rId1"/>
</worksheet>
</file>

<file path=xl/worksheets/sheet52.xml><?xml version="1.0" encoding="utf-8"?>
<worksheet xmlns="http://schemas.openxmlformats.org/spreadsheetml/2006/main" xmlns:r="http://schemas.openxmlformats.org/officeDocument/2006/relationships">
  <sheetPr>
    <pageSetUpPr fitToPage="1"/>
  </sheetPr>
  <dimension ref="A2:L30"/>
  <sheetViews>
    <sheetView showGridLines="0" workbookViewId="0">
      <selection sqref="A1:L27"/>
    </sheetView>
  </sheetViews>
  <sheetFormatPr defaultRowHeight="15"/>
  <cols>
    <col min="1" max="1" width="49.7109375" style="33" customWidth="1"/>
    <col min="2" max="12" width="10.7109375" style="33" customWidth="1"/>
    <col min="13" max="16384" width="9.140625" style="33"/>
  </cols>
  <sheetData>
    <row r="2" spans="1:12">
      <c r="A2" s="597" t="s">
        <v>595</v>
      </c>
      <c r="B2" s="597"/>
      <c r="C2" s="597"/>
      <c r="D2" s="597"/>
      <c r="E2" s="597"/>
      <c r="F2" s="597"/>
      <c r="G2" s="597"/>
      <c r="H2" s="597"/>
      <c r="I2" s="597"/>
      <c r="J2" s="597"/>
      <c r="K2" s="597"/>
      <c r="L2" s="597"/>
    </row>
    <row r="4" spans="1:12">
      <c r="A4" s="551"/>
      <c r="B4" s="621">
        <v>2014</v>
      </c>
      <c r="C4" s="622"/>
      <c r="D4" s="624">
        <v>2015</v>
      </c>
      <c r="E4" s="622"/>
      <c r="F4" s="550" t="s">
        <v>53</v>
      </c>
      <c r="G4" s="624">
        <v>2016</v>
      </c>
      <c r="H4" s="622"/>
      <c r="I4" s="550" t="s">
        <v>53</v>
      </c>
      <c r="J4" s="623">
        <v>2017</v>
      </c>
      <c r="K4" s="619"/>
      <c r="L4" s="549" t="s">
        <v>53</v>
      </c>
    </row>
    <row r="5" spans="1:12">
      <c r="A5" s="368"/>
      <c r="B5" s="369" t="s">
        <v>199</v>
      </c>
      <c r="C5" s="369" t="s">
        <v>85</v>
      </c>
      <c r="D5" s="547" t="s">
        <v>199</v>
      </c>
      <c r="E5" s="369" t="s">
        <v>85</v>
      </c>
      <c r="F5" s="369" t="s">
        <v>85</v>
      </c>
      <c r="G5" s="547" t="s">
        <v>199</v>
      </c>
      <c r="H5" s="369" t="s">
        <v>85</v>
      </c>
      <c r="I5" s="369" t="s">
        <v>85</v>
      </c>
      <c r="J5" s="547" t="s">
        <v>199</v>
      </c>
      <c r="K5" s="369" t="s">
        <v>85</v>
      </c>
      <c r="L5" s="370" t="s">
        <v>85</v>
      </c>
    </row>
    <row r="6" spans="1:12">
      <c r="A6" s="181" t="s">
        <v>314</v>
      </c>
      <c r="B6" s="48"/>
      <c r="C6" s="16"/>
      <c r="D6" s="48"/>
      <c r="E6" s="16"/>
      <c r="F6" s="518"/>
      <c r="G6" s="48"/>
      <c r="H6" s="16"/>
      <c r="I6" s="16"/>
      <c r="J6" s="48"/>
      <c r="K6" s="16"/>
      <c r="L6" s="17"/>
    </row>
    <row r="7" spans="1:12" s="50" customFormat="1" ht="15" customHeight="1">
      <c r="A7" s="278" t="s">
        <v>306</v>
      </c>
      <c r="B7" s="51">
        <v>6958</v>
      </c>
      <c r="C7" s="18">
        <f>+B7/$B$15</f>
        <v>0.5929776717231976</v>
      </c>
      <c r="D7" s="51">
        <v>5621</v>
      </c>
      <c r="E7" s="18">
        <f>+D7/$D$15</f>
        <v>0.65974178403755868</v>
      </c>
      <c r="F7" s="18">
        <f>+D7/B7-1</f>
        <v>-0.19215291750503016</v>
      </c>
      <c r="G7" s="51">
        <v>5053</v>
      </c>
      <c r="H7" s="18">
        <v>0.67954423633318106</v>
      </c>
      <c r="I7" s="18">
        <f>+G7/D7-1</f>
        <v>-0.10104963529621069</v>
      </c>
      <c r="J7" s="51">
        <v>4456</v>
      </c>
      <c r="K7" s="18">
        <v>0.67954423633318106</v>
      </c>
      <c r="L7" s="19">
        <v>-0.1181476350682763</v>
      </c>
    </row>
    <row r="8" spans="1:12" s="50" customFormat="1" ht="31.5" customHeight="1">
      <c r="A8" s="431" t="s">
        <v>307</v>
      </c>
      <c r="B8" s="51">
        <v>1166</v>
      </c>
      <c r="C8" s="18">
        <f t="shared" ref="C8:C14" si="0">+B8/$B$15</f>
        <v>9.936935401397648E-2</v>
      </c>
      <c r="D8" s="51">
        <v>911</v>
      </c>
      <c r="E8" s="18">
        <f t="shared" ref="E8:E14" si="1">+D8/$D$15</f>
        <v>0.10692488262910799</v>
      </c>
      <c r="F8" s="18">
        <f t="shared" ref="F8:F26" si="2">+D8/B8-1</f>
        <v>-0.21869639794168094</v>
      </c>
      <c r="G8" s="51">
        <v>800</v>
      </c>
      <c r="H8" s="18">
        <v>0.10050251256281408</v>
      </c>
      <c r="I8" s="18">
        <f t="shared" ref="I8:I26" si="3">+G8/D8-1</f>
        <v>-0.12184412733260153</v>
      </c>
      <c r="J8" s="51">
        <v>660</v>
      </c>
      <c r="K8" s="18">
        <v>0.10050251256281408</v>
      </c>
      <c r="L8" s="19">
        <v>-0.17500000000000004</v>
      </c>
    </row>
    <row r="9" spans="1:12" s="50" customFormat="1" ht="30">
      <c r="A9" s="431" t="s">
        <v>308</v>
      </c>
      <c r="B9" s="51">
        <v>5</v>
      </c>
      <c r="C9" s="18">
        <f t="shared" si="0"/>
        <v>4.2611215271859556E-4</v>
      </c>
      <c r="D9" s="51">
        <v>2</v>
      </c>
      <c r="E9" s="18">
        <f t="shared" si="1"/>
        <v>2.3474178403755868E-4</v>
      </c>
      <c r="F9" s="18">
        <f t="shared" si="2"/>
        <v>-0.6</v>
      </c>
      <c r="G9" s="51">
        <v>1</v>
      </c>
      <c r="H9" s="18">
        <v>1.5227653418608191E-4</v>
      </c>
      <c r="I9" s="18">
        <f t="shared" si="3"/>
        <v>-0.5</v>
      </c>
      <c r="J9" s="51">
        <v>1</v>
      </c>
      <c r="K9" s="18">
        <v>1.5227653418608191E-4</v>
      </c>
      <c r="L9" s="19">
        <v>0</v>
      </c>
    </row>
    <row r="10" spans="1:12" s="50" customFormat="1" ht="30">
      <c r="A10" s="431" t="s">
        <v>309</v>
      </c>
      <c r="B10" s="51">
        <v>518</v>
      </c>
      <c r="C10" s="18">
        <f t="shared" si="0"/>
        <v>4.4145219021646497E-2</v>
      </c>
      <c r="D10" s="51">
        <v>199</v>
      </c>
      <c r="E10" s="18">
        <f t="shared" si="1"/>
        <v>2.335680751173709E-2</v>
      </c>
      <c r="F10" s="18">
        <f t="shared" si="2"/>
        <v>-0.61583011583011582</v>
      </c>
      <c r="G10" s="51">
        <v>185</v>
      </c>
      <c r="H10" s="18">
        <v>2.4211968935587025E-2</v>
      </c>
      <c r="I10" s="18">
        <f t="shared" si="3"/>
        <v>-7.0351758793969821E-2</v>
      </c>
      <c r="J10" s="51">
        <v>159</v>
      </c>
      <c r="K10" s="18">
        <v>2.4211968935587025E-2</v>
      </c>
      <c r="L10" s="19">
        <v>-0.14054054054054055</v>
      </c>
    </row>
    <row r="11" spans="1:12" s="50" customFormat="1">
      <c r="A11" s="431" t="s">
        <v>310</v>
      </c>
      <c r="B11" s="51">
        <v>1719</v>
      </c>
      <c r="C11" s="18">
        <f t="shared" si="0"/>
        <v>0.14649735810465314</v>
      </c>
      <c r="D11" s="51">
        <v>1134</v>
      </c>
      <c r="E11" s="18">
        <f t="shared" si="1"/>
        <v>0.13309859154929576</v>
      </c>
      <c r="F11" s="18">
        <f t="shared" si="2"/>
        <v>-0.34031413612565442</v>
      </c>
      <c r="G11" s="51">
        <v>845</v>
      </c>
      <c r="H11" s="18">
        <v>8.7559007156997104E-2</v>
      </c>
      <c r="I11" s="18">
        <f t="shared" si="3"/>
        <v>-0.25485008818342147</v>
      </c>
      <c r="J11" s="51">
        <v>575</v>
      </c>
      <c r="K11" s="18">
        <v>8.7559007156997104E-2</v>
      </c>
      <c r="L11" s="19">
        <v>-0.31952662721893488</v>
      </c>
    </row>
    <row r="12" spans="1:12" s="50" customFormat="1">
      <c r="A12" s="431" t="s">
        <v>311</v>
      </c>
      <c r="B12" s="51">
        <v>631</v>
      </c>
      <c r="C12" s="18">
        <f t="shared" si="0"/>
        <v>5.3775353673086758E-2</v>
      </c>
      <c r="D12" s="51">
        <v>395</v>
      </c>
      <c r="E12" s="18">
        <f t="shared" si="1"/>
        <v>4.6361502347417843E-2</v>
      </c>
      <c r="F12" s="18">
        <f t="shared" si="2"/>
        <v>-0.37400950871632332</v>
      </c>
      <c r="G12" s="51">
        <v>218</v>
      </c>
      <c r="H12" s="18">
        <v>4.3551088777219429E-2</v>
      </c>
      <c r="I12" s="18">
        <f t="shared" si="3"/>
        <v>-0.44810126582278476</v>
      </c>
      <c r="J12" s="51">
        <v>286</v>
      </c>
      <c r="K12" s="18">
        <v>4.3551088777219429E-2</v>
      </c>
      <c r="L12" s="19">
        <v>0.31192660550458706</v>
      </c>
    </row>
    <row r="13" spans="1:12" s="50" customFormat="1">
      <c r="A13" s="431" t="s">
        <v>312</v>
      </c>
      <c r="B13" s="51">
        <v>402</v>
      </c>
      <c r="C13" s="18">
        <f t="shared" si="0"/>
        <v>3.4259417078575084E-2</v>
      </c>
      <c r="D13" s="51">
        <v>61</v>
      </c>
      <c r="E13" s="18">
        <f t="shared" si="1"/>
        <v>7.1596244131455402E-3</v>
      </c>
      <c r="F13" s="18">
        <f t="shared" si="2"/>
        <v>-0.84825870646766166</v>
      </c>
      <c r="G13" s="51">
        <v>139</v>
      </c>
      <c r="H13" s="18">
        <v>2.938937109791381E-2</v>
      </c>
      <c r="I13" s="18">
        <f t="shared" si="3"/>
        <v>1.278688524590164</v>
      </c>
      <c r="J13" s="51">
        <v>193</v>
      </c>
      <c r="K13" s="18">
        <v>2.938937109791381E-2</v>
      </c>
      <c r="L13" s="19">
        <v>0.38848920863309355</v>
      </c>
    </row>
    <row r="14" spans="1:12" s="50" customFormat="1">
      <c r="A14" s="431" t="s">
        <v>313</v>
      </c>
      <c r="B14" s="51">
        <v>335</v>
      </c>
      <c r="C14" s="18">
        <f t="shared" si="0"/>
        <v>2.8549514232145901E-2</v>
      </c>
      <c r="D14" s="51">
        <v>197</v>
      </c>
      <c r="E14" s="552">
        <f t="shared" si="1"/>
        <v>2.312206572769953E-2</v>
      </c>
      <c r="F14" s="552">
        <f t="shared" si="2"/>
        <v>-0.41194029850746272</v>
      </c>
      <c r="G14" s="51">
        <v>292</v>
      </c>
      <c r="H14" s="18">
        <v>3.6089538602101415E-2</v>
      </c>
      <c r="I14" s="552">
        <f t="shared" si="3"/>
        <v>0.48223350253807107</v>
      </c>
      <c r="J14" s="51">
        <v>237</v>
      </c>
      <c r="K14" s="18">
        <v>3.6089538602101415E-2</v>
      </c>
      <c r="L14" s="19">
        <v>-0.18835616438356162</v>
      </c>
    </row>
    <row r="15" spans="1:12" s="50" customFormat="1">
      <c r="A15" s="432" t="s">
        <v>6</v>
      </c>
      <c r="B15" s="433">
        <f>+SUM(B7:B14)</f>
        <v>11734</v>
      </c>
      <c r="C15" s="434">
        <v>1.0000000000000002</v>
      </c>
      <c r="D15" s="433">
        <f>+SUM(D7:D14)</f>
        <v>8520</v>
      </c>
      <c r="E15" s="18">
        <v>1.0000000000000002</v>
      </c>
      <c r="F15" s="18">
        <f t="shared" si="2"/>
        <v>-0.2739048917675132</v>
      </c>
      <c r="G15" s="433">
        <v>7533</v>
      </c>
      <c r="H15" s="434">
        <v>1.0000000000000002</v>
      </c>
      <c r="I15" s="18">
        <f t="shared" si="3"/>
        <v>-0.11584507042253522</v>
      </c>
      <c r="J15" s="433">
        <v>6567</v>
      </c>
      <c r="K15" s="434">
        <v>1.0000000000000002</v>
      </c>
      <c r="L15" s="435">
        <v>-0.12823576264436476</v>
      </c>
    </row>
    <row r="16" spans="1:12">
      <c r="A16" s="181" t="s">
        <v>315</v>
      </c>
      <c r="B16" s="48"/>
      <c r="C16" s="47"/>
      <c r="D16" s="48"/>
      <c r="E16" s="47"/>
      <c r="F16" s="518"/>
      <c r="G16" s="48"/>
      <c r="H16" s="47"/>
      <c r="I16" s="518"/>
      <c r="J16" s="48"/>
      <c r="K16" s="47"/>
      <c r="L16" s="17"/>
    </row>
    <row r="17" spans="1:12" ht="15" customHeight="1">
      <c r="A17" s="278" t="s">
        <v>316</v>
      </c>
      <c r="B17" s="51">
        <v>96</v>
      </c>
      <c r="C17" s="422">
        <f>+B17/$B$25</f>
        <v>1.1367673179396092E-2</v>
      </c>
      <c r="D17" s="51">
        <v>58</v>
      </c>
      <c r="E17" s="422">
        <f>+D17/$D$25</f>
        <v>1.1214230471771076E-2</v>
      </c>
      <c r="F17" s="18">
        <f t="shared" si="2"/>
        <v>-0.39583333333333337</v>
      </c>
      <c r="G17" s="51">
        <v>37</v>
      </c>
      <c r="H17" s="422">
        <v>-3.2230455724342349E-3</v>
      </c>
      <c r="I17" s="18">
        <f t="shared" si="3"/>
        <v>-0.36206896551724133</v>
      </c>
      <c r="J17" s="51">
        <v>-6</v>
      </c>
      <c r="K17" s="422">
        <v>-3.2230455724342349E-3</v>
      </c>
      <c r="L17" s="19">
        <v>-1.1621621621621623</v>
      </c>
    </row>
    <row r="18" spans="1:12" ht="15" customHeight="1">
      <c r="A18" s="278" t="s">
        <v>317</v>
      </c>
      <c r="B18" s="51">
        <v>708</v>
      </c>
      <c r="C18" s="422">
        <f t="shared" ref="C18:C24" si="4">+B18/$B$25</f>
        <v>8.3836589698046179E-2</v>
      </c>
      <c r="D18" s="51">
        <v>294</v>
      </c>
      <c r="E18" s="422">
        <f t="shared" ref="E18:E24" si="5">+D18/$D$25</f>
        <v>5.6844547563805102E-2</v>
      </c>
      <c r="F18" s="18">
        <f t="shared" si="2"/>
        <v>-0.5847457627118644</v>
      </c>
      <c r="G18" s="51">
        <v>238</v>
      </c>
      <c r="H18" s="18">
        <v>7.9659133012226754E-2</v>
      </c>
      <c r="I18" s="18">
        <f t="shared" si="3"/>
        <v>-0.19047619047619047</v>
      </c>
      <c r="J18" s="51">
        <v>215</v>
      </c>
      <c r="K18" s="18">
        <v>7.9659133012226754E-2</v>
      </c>
      <c r="L18" s="19">
        <v>-9.6638655462184864E-2</v>
      </c>
    </row>
    <row r="19" spans="1:12" ht="15" customHeight="1">
      <c r="A19" s="49" t="s">
        <v>318</v>
      </c>
      <c r="B19" s="51">
        <v>1734</v>
      </c>
      <c r="C19" s="422">
        <f t="shared" si="4"/>
        <v>0.20532859680284191</v>
      </c>
      <c r="D19" s="51">
        <v>982</v>
      </c>
      <c r="E19" s="422">
        <f t="shared" si="5"/>
        <v>0.18986852281515854</v>
      </c>
      <c r="F19" s="18">
        <f t="shared" si="2"/>
        <v>-0.43367935409457903</v>
      </c>
      <c r="G19" s="51">
        <v>671</v>
      </c>
      <c r="H19" s="18">
        <v>0.17562060022230455</v>
      </c>
      <c r="I19" s="18">
        <f t="shared" si="3"/>
        <v>-0.31670061099796332</v>
      </c>
      <c r="J19" s="51">
        <v>474</v>
      </c>
      <c r="K19" s="18">
        <v>0.17562060022230455</v>
      </c>
      <c r="L19" s="19">
        <v>-0.29359165424739198</v>
      </c>
    </row>
    <row r="20" spans="1:12" ht="15" customHeight="1">
      <c r="A20" s="49" t="s">
        <v>319</v>
      </c>
      <c r="B20" s="51">
        <v>3337</v>
      </c>
      <c r="C20" s="422">
        <f t="shared" si="4"/>
        <v>0.39514505624629959</v>
      </c>
      <c r="D20" s="51">
        <v>2071</v>
      </c>
      <c r="E20" s="422">
        <f t="shared" si="5"/>
        <v>0.40042536736272233</v>
      </c>
      <c r="F20" s="18">
        <f t="shared" si="2"/>
        <v>-0.37938267905304168</v>
      </c>
      <c r="G20" s="51">
        <v>1149</v>
      </c>
      <c r="H20" s="18">
        <v>0.2612078547610226</v>
      </c>
      <c r="I20" s="18">
        <f t="shared" si="3"/>
        <v>-0.44519555770159347</v>
      </c>
      <c r="J20" s="51">
        <v>705</v>
      </c>
      <c r="K20" s="18">
        <v>0.2612078547610226</v>
      </c>
      <c r="L20" s="19">
        <v>-0.38642297650130553</v>
      </c>
    </row>
    <row r="21" spans="1:12" ht="15" customHeight="1">
      <c r="A21" s="49" t="s">
        <v>311</v>
      </c>
      <c r="B21" s="51">
        <v>484</v>
      </c>
      <c r="C21" s="422">
        <f t="shared" si="4"/>
        <v>5.7312018946121965E-2</v>
      </c>
      <c r="D21" s="51">
        <v>303</v>
      </c>
      <c r="E21" s="422">
        <f t="shared" si="5"/>
        <v>5.8584686774941996E-2</v>
      </c>
      <c r="F21" s="18">
        <f t="shared" si="2"/>
        <v>-0.37396694214876036</v>
      </c>
      <c r="G21" s="51">
        <v>263</v>
      </c>
      <c r="H21" s="18">
        <v>0.11115227862171174</v>
      </c>
      <c r="I21" s="18">
        <f t="shared" si="3"/>
        <v>-0.13201320132013206</v>
      </c>
      <c r="J21" s="51">
        <v>300</v>
      </c>
      <c r="K21" s="18">
        <v>0.11115227862171174</v>
      </c>
      <c r="L21" s="19">
        <v>0.14068441064638781</v>
      </c>
    </row>
    <row r="22" spans="1:12" ht="15" customHeight="1">
      <c r="A22" s="49" t="s">
        <v>320</v>
      </c>
      <c r="B22" s="51">
        <v>525</v>
      </c>
      <c r="C22" s="422">
        <f t="shared" si="4"/>
        <v>6.216696269982238E-2</v>
      </c>
      <c r="D22" s="51">
        <v>281</v>
      </c>
      <c r="E22" s="422">
        <f t="shared" si="5"/>
        <v>5.4331013147718481E-2</v>
      </c>
      <c r="F22" s="18">
        <f t="shared" si="2"/>
        <v>-0.46476190476190471</v>
      </c>
      <c r="G22" s="51">
        <v>243</v>
      </c>
      <c r="H22" s="18">
        <v>3.7421267135976287E-2</v>
      </c>
      <c r="I22" s="18">
        <f t="shared" si="3"/>
        <v>-0.13523131672597866</v>
      </c>
      <c r="J22" s="51">
        <v>101</v>
      </c>
      <c r="K22" s="18">
        <v>3.7421267135976287E-2</v>
      </c>
      <c r="L22" s="19">
        <v>-0.58436213991769548</v>
      </c>
    </row>
    <row r="23" spans="1:12" ht="15" customHeight="1">
      <c r="A23" s="49" t="s">
        <v>321</v>
      </c>
      <c r="B23" s="51">
        <v>1027</v>
      </c>
      <c r="C23" s="422">
        <f t="shared" si="4"/>
        <v>0.12161042036708111</v>
      </c>
      <c r="D23" s="51">
        <v>895</v>
      </c>
      <c r="E23" s="422">
        <f t="shared" si="5"/>
        <v>0.17304717710750192</v>
      </c>
      <c r="F23" s="18">
        <f t="shared" si="2"/>
        <v>-0.1285296981499513</v>
      </c>
      <c r="G23" s="51">
        <v>809</v>
      </c>
      <c r="H23" s="18">
        <v>0.24342349018154871</v>
      </c>
      <c r="I23" s="18">
        <f t="shared" si="3"/>
        <v>-9.6089385474860345E-2</v>
      </c>
      <c r="J23" s="51">
        <v>657</v>
      </c>
      <c r="K23" s="18">
        <v>0.24342349018154871</v>
      </c>
      <c r="L23" s="19">
        <v>-0.18788627935723112</v>
      </c>
    </row>
    <row r="24" spans="1:12" ht="15" customHeight="1">
      <c r="A24" s="49" t="s">
        <v>322</v>
      </c>
      <c r="B24" s="51">
        <v>534</v>
      </c>
      <c r="C24" s="422">
        <f t="shared" si="4"/>
        <v>6.323268206039076E-2</v>
      </c>
      <c r="D24" s="51">
        <v>288</v>
      </c>
      <c r="E24" s="422">
        <f t="shared" si="5"/>
        <v>5.5684454756380508E-2</v>
      </c>
      <c r="F24" s="552">
        <f t="shared" si="2"/>
        <v>-0.4606741573033708</v>
      </c>
      <c r="G24" s="51">
        <v>287</v>
      </c>
      <c r="H24" s="18">
        <v>9.3738421637643565E-2</v>
      </c>
      <c r="I24" s="552">
        <f t="shared" si="3"/>
        <v>-3.4722222222222099E-3</v>
      </c>
      <c r="J24" s="51">
        <v>253</v>
      </c>
      <c r="K24" s="18">
        <v>9.3738421637643565E-2</v>
      </c>
      <c r="L24" s="19">
        <v>-0.11846689895470386</v>
      </c>
    </row>
    <row r="25" spans="1:12" ht="15" customHeight="1">
      <c r="A25" s="379" t="s">
        <v>6</v>
      </c>
      <c r="B25" s="433">
        <f>+SUM(B17:B24)</f>
        <v>8445</v>
      </c>
      <c r="C25" s="434">
        <v>1</v>
      </c>
      <c r="D25" s="433">
        <f>+SUM(D17:D24)</f>
        <v>5172</v>
      </c>
      <c r="E25" s="434">
        <v>1</v>
      </c>
      <c r="F25" s="18">
        <f t="shared" si="2"/>
        <v>-0.38756660746003557</v>
      </c>
      <c r="G25" s="433">
        <v>3697</v>
      </c>
      <c r="H25" s="434">
        <v>1</v>
      </c>
      <c r="I25" s="18">
        <f t="shared" si="3"/>
        <v>-0.28518948182521264</v>
      </c>
      <c r="J25" s="433">
        <v>2699</v>
      </c>
      <c r="K25" s="434">
        <v>1</v>
      </c>
      <c r="L25" s="435">
        <v>-0.26994860697863132</v>
      </c>
    </row>
    <row r="26" spans="1:12">
      <c r="A26" s="378" t="s">
        <v>296</v>
      </c>
      <c r="B26" s="54">
        <f>+B15-B25</f>
        <v>3289</v>
      </c>
      <c r="C26" s="436" t="s">
        <v>0</v>
      </c>
      <c r="D26" s="54">
        <f>+D15-D25</f>
        <v>3348</v>
      </c>
      <c r="E26" s="436" t="s">
        <v>0</v>
      </c>
      <c r="F26" s="22">
        <f t="shared" si="2"/>
        <v>1.7938583155974408E-2</v>
      </c>
      <c r="G26" s="54">
        <f>+G15-G25</f>
        <v>3836</v>
      </c>
      <c r="H26" s="436" t="s">
        <v>0</v>
      </c>
      <c r="I26" s="22">
        <f t="shared" si="3"/>
        <v>0.14575866188769404</v>
      </c>
      <c r="J26" s="54">
        <v>3868</v>
      </c>
      <c r="K26" s="436" t="s">
        <v>0</v>
      </c>
      <c r="L26" s="32">
        <v>8.3420229405630764E-3</v>
      </c>
    </row>
    <row r="27" spans="1:12" s="24" customFormat="1" ht="11.25">
      <c r="A27" s="24" t="s">
        <v>18</v>
      </c>
    </row>
    <row r="29" spans="1:12">
      <c r="A29" s="618"/>
      <c r="B29" s="618"/>
      <c r="C29" s="618"/>
      <c r="D29" s="618"/>
      <c r="E29" s="618"/>
      <c r="F29" s="618"/>
      <c r="G29" s="592"/>
      <c r="H29" s="592"/>
      <c r="I29" s="592"/>
      <c r="J29" s="592"/>
      <c r="K29" s="592"/>
      <c r="L29" s="592"/>
    </row>
    <row r="30" spans="1:12">
      <c r="A30" s="618"/>
      <c r="B30" s="618"/>
      <c r="C30" s="618"/>
      <c r="D30" s="618"/>
      <c r="E30" s="618"/>
      <c r="F30" s="618"/>
      <c r="G30" s="592"/>
      <c r="H30" s="592"/>
      <c r="I30" s="592"/>
      <c r="J30" s="592"/>
      <c r="K30" s="592"/>
      <c r="L30" s="592"/>
    </row>
  </sheetData>
  <mergeCells count="7">
    <mergeCell ref="A2:L2"/>
    <mergeCell ref="J4:K4"/>
    <mergeCell ref="A29:L29"/>
    <mergeCell ref="A30:L30"/>
    <mergeCell ref="G4:H4"/>
    <mergeCell ref="D4:E4"/>
    <mergeCell ref="B4:C4"/>
  </mergeCells>
  <hyperlinks>
    <hyperlink ref="A2:L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78" orientation="landscape" verticalDpi="0" r:id="rId1"/>
</worksheet>
</file>

<file path=xl/worksheets/sheet53.xml><?xml version="1.0" encoding="utf-8"?>
<worksheet xmlns="http://schemas.openxmlformats.org/spreadsheetml/2006/main" xmlns:r="http://schemas.openxmlformats.org/officeDocument/2006/relationships">
  <sheetPr>
    <pageSetUpPr fitToPage="1"/>
  </sheetPr>
  <dimension ref="A2:H10"/>
  <sheetViews>
    <sheetView showGridLines="0" workbookViewId="0">
      <selection activeCell="A2" sqref="A2:H2"/>
    </sheetView>
  </sheetViews>
  <sheetFormatPr defaultRowHeight="15"/>
  <cols>
    <col min="1" max="1" width="49.7109375" style="33" customWidth="1"/>
    <col min="2" max="8" width="10.7109375" style="33" customWidth="1"/>
    <col min="9" max="16384" width="9.140625" style="33"/>
  </cols>
  <sheetData>
    <row r="2" spans="1:8" ht="15" customHeight="1">
      <c r="A2" s="597" t="s">
        <v>596</v>
      </c>
      <c r="B2" s="597"/>
      <c r="C2" s="597"/>
      <c r="D2" s="597"/>
      <c r="E2" s="597"/>
      <c r="F2" s="597"/>
      <c r="G2" s="597"/>
      <c r="H2" s="597"/>
    </row>
    <row r="4" spans="1:8">
      <c r="A4" s="551"/>
      <c r="B4" s="526">
        <v>2014</v>
      </c>
      <c r="C4" s="550">
        <v>2015</v>
      </c>
      <c r="D4" s="550" t="s">
        <v>53</v>
      </c>
      <c r="E4" s="553">
        <v>2016</v>
      </c>
      <c r="F4" s="550" t="s">
        <v>53</v>
      </c>
      <c r="G4" s="548">
        <v>2017</v>
      </c>
      <c r="H4" s="549" t="s">
        <v>53</v>
      </c>
    </row>
    <row r="5" spans="1:8">
      <c r="A5" s="368"/>
      <c r="B5" s="369" t="s">
        <v>199</v>
      </c>
      <c r="C5" s="547" t="s">
        <v>199</v>
      </c>
      <c r="D5" s="369" t="s">
        <v>85</v>
      </c>
      <c r="E5" s="547" t="s">
        <v>199</v>
      </c>
      <c r="F5" s="369" t="s">
        <v>85</v>
      </c>
      <c r="G5" s="547" t="s">
        <v>199</v>
      </c>
      <c r="H5" s="370" t="s">
        <v>85</v>
      </c>
    </row>
    <row r="6" spans="1:8">
      <c r="A6" s="181" t="s">
        <v>323</v>
      </c>
      <c r="B6" s="48"/>
      <c r="C6" s="48"/>
      <c r="D6" s="518"/>
      <c r="E6" s="48"/>
      <c r="F6" s="16"/>
      <c r="G6" s="48"/>
      <c r="H6" s="17"/>
    </row>
    <row r="7" spans="1:8" s="50" customFormat="1" ht="15" customHeight="1">
      <c r="A7" s="437" t="s">
        <v>324</v>
      </c>
      <c r="B7" s="51">
        <v>6958</v>
      </c>
      <c r="C7" s="51">
        <v>5621</v>
      </c>
      <c r="D7" s="18">
        <f>+C7/B7-1</f>
        <v>-0.19215291750503016</v>
      </c>
      <c r="E7" s="51">
        <v>5053</v>
      </c>
      <c r="F7" s="18">
        <f>+E7/C7-1</f>
        <v>-0.10104963529621069</v>
      </c>
      <c r="G7" s="51">
        <v>4456</v>
      </c>
      <c r="H7" s="19">
        <v>-0.1181476350682763</v>
      </c>
    </row>
    <row r="8" spans="1:8" ht="15" customHeight="1">
      <c r="A8" s="554" t="s">
        <v>325</v>
      </c>
      <c r="B8" s="51">
        <v>3337</v>
      </c>
      <c r="C8" s="51">
        <v>2071</v>
      </c>
      <c r="D8" s="18">
        <f>+C8/B8-1</f>
        <v>-0.37938267905304168</v>
      </c>
      <c r="E8" s="51">
        <v>1149</v>
      </c>
      <c r="F8" s="18">
        <f>+E8/C8-1</f>
        <v>-0.44519555770159347</v>
      </c>
      <c r="G8" s="51">
        <v>705</v>
      </c>
      <c r="H8" s="19">
        <v>-0.38642297650130553</v>
      </c>
    </row>
    <row r="9" spans="1:8">
      <c r="A9" s="378" t="s">
        <v>6</v>
      </c>
      <c r="B9" s="54">
        <f>+B7-B8</f>
        <v>3621</v>
      </c>
      <c r="C9" s="54">
        <f>+C7-C8</f>
        <v>3550</v>
      </c>
      <c r="D9" s="22">
        <f>+C9/B9-1</f>
        <v>-1.9607843137254943E-2</v>
      </c>
      <c r="E9" s="54">
        <f>+E7-E8</f>
        <v>3904</v>
      </c>
      <c r="F9" s="22">
        <f>+E9/C9-1</f>
        <v>9.9718309859154974E-2</v>
      </c>
      <c r="G9" s="54">
        <f>+G7-G8</f>
        <v>3751</v>
      </c>
      <c r="H9" s="32">
        <v>8.3420229405630764E-3</v>
      </c>
    </row>
    <row r="10" spans="1:8" s="24" customFormat="1" ht="11.25">
      <c r="A10" s="24" t="s">
        <v>18</v>
      </c>
    </row>
  </sheetData>
  <mergeCells count="1">
    <mergeCell ref="A2:H2"/>
  </mergeCells>
  <hyperlinks>
    <hyperlink ref="A2:E2" location="Índice!A1" display="Tabela 45 - Decomposição dos resultados em operações com clientes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54.xml><?xml version="1.0" encoding="utf-8"?>
<worksheet xmlns="http://schemas.openxmlformats.org/spreadsheetml/2006/main" xmlns:r="http://schemas.openxmlformats.org/officeDocument/2006/relationships">
  <sheetPr>
    <pageSetUpPr fitToPage="1"/>
  </sheetPr>
  <dimension ref="A2:F28"/>
  <sheetViews>
    <sheetView showGridLines="0" workbookViewId="0">
      <selection activeCell="A2" sqref="A2:F2"/>
    </sheetView>
  </sheetViews>
  <sheetFormatPr defaultRowHeight="15"/>
  <cols>
    <col min="1" max="1" width="49.7109375" style="33" customWidth="1"/>
    <col min="2" max="2" width="10.7109375" style="33" customWidth="1"/>
    <col min="3" max="3" width="17.140625" style="33" customWidth="1"/>
    <col min="4" max="4" width="10.7109375" style="33" customWidth="1"/>
    <col min="5" max="5" width="18.42578125" style="33" customWidth="1"/>
    <col min="6" max="6" width="10.7109375" style="33" customWidth="1"/>
    <col min="7" max="16384" width="9.140625" style="33"/>
  </cols>
  <sheetData>
    <row r="2" spans="1:6" ht="31.5" customHeight="1">
      <c r="A2" s="597" t="s">
        <v>598</v>
      </c>
      <c r="B2" s="597"/>
      <c r="C2" s="597"/>
      <c r="D2" s="597"/>
      <c r="E2" s="597"/>
      <c r="F2" s="597"/>
    </row>
    <row r="4" spans="1:6" ht="60">
      <c r="A4" s="179"/>
      <c r="B4" s="415" t="s">
        <v>330</v>
      </c>
      <c r="C4" s="415" t="s">
        <v>326</v>
      </c>
      <c r="D4" s="415" t="s">
        <v>327</v>
      </c>
      <c r="E4" s="415" t="s">
        <v>328</v>
      </c>
      <c r="F4" s="439" t="s">
        <v>329</v>
      </c>
    </row>
    <row r="5" spans="1:6">
      <c r="A5" s="181">
        <v>2014</v>
      </c>
      <c r="B5" s="48"/>
      <c r="C5" s="48"/>
      <c r="D5" s="48"/>
      <c r="E5" s="48"/>
      <c r="F5" s="17"/>
    </row>
    <row r="6" spans="1:6" s="50" customFormat="1" ht="15" customHeight="1">
      <c r="A6" s="278" t="s">
        <v>12</v>
      </c>
      <c r="B6" s="443">
        <v>3.0000000000000001E-3</v>
      </c>
      <c r="C6" s="444">
        <v>3.5999999999999997E-2</v>
      </c>
      <c r="D6" s="445">
        <v>3.3</v>
      </c>
      <c r="E6" s="444">
        <v>1.6500000000000001E-2</v>
      </c>
      <c r="F6" s="446">
        <v>1.35</v>
      </c>
    </row>
    <row r="7" spans="1:6" s="50" customFormat="1" ht="15" customHeight="1">
      <c r="A7" s="278" t="s">
        <v>331</v>
      </c>
      <c r="B7" s="443">
        <v>4.4000000000000003E-3</v>
      </c>
      <c r="C7" s="444">
        <v>3.6999999999999998E-2</v>
      </c>
      <c r="D7" s="352">
        <v>0</v>
      </c>
      <c r="E7" s="444">
        <v>1.8599999999999998E-2</v>
      </c>
      <c r="F7" s="351">
        <v>0</v>
      </c>
    </row>
    <row r="8" spans="1:6" s="50" customFormat="1" ht="15" customHeight="1">
      <c r="A8" s="278" t="s">
        <v>332</v>
      </c>
      <c r="B8" s="443">
        <v>1.6999999999999999E-3</v>
      </c>
      <c r="C8" s="444">
        <v>3.4099999999999998E-2</v>
      </c>
      <c r="D8" s="352">
        <v>0</v>
      </c>
      <c r="E8" s="444">
        <v>1.4E-2</v>
      </c>
      <c r="F8" s="351">
        <v>0</v>
      </c>
    </row>
    <row r="9" spans="1:6" s="50" customFormat="1" ht="15" customHeight="1">
      <c r="A9" s="278" t="s">
        <v>333</v>
      </c>
      <c r="B9" s="445">
        <v>-0.23</v>
      </c>
      <c r="C9" s="445">
        <v>-0.3</v>
      </c>
      <c r="D9" s="445">
        <v>-7.0000000000000007E-2</v>
      </c>
      <c r="E9" s="445">
        <v>-0.46</v>
      </c>
      <c r="F9" s="446">
        <v>-0.22999999999999998</v>
      </c>
    </row>
    <row r="10" spans="1:6">
      <c r="A10" s="181">
        <v>2015</v>
      </c>
      <c r="B10" s="447"/>
      <c r="C10" s="447"/>
      <c r="D10" s="447"/>
      <c r="E10" s="447"/>
      <c r="F10" s="448"/>
    </row>
    <row r="11" spans="1:6" s="50" customFormat="1" ht="15" customHeight="1">
      <c r="A11" s="278" t="s">
        <v>12</v>
      </c>
      <c r="B11" s="443">
        <v>4.0000000000000002E-4</v>
      </c>
      <c r="C11" s="444">
        <v>3.3230000000000003E-2</v>
      </c>
      <c r="D11" s="445">
        <v>3.19</v>
      </c>
      <c r="E11" s="444">
        <v>1.03E-2</v>
      </c>
      <c r="F11" s="446">
        <v>0.99</v>
      </c>
    </row>
    <row r="12" spans="1:6" s="50" customFormat="1" ht="15" customHeight="1">
      <c r="A12" s="278" t="s">
        <v>331</v>
      </c>
      <c r="B12" s="443">
        <v>1.2999999999999999E-3</v>
      </c>
      <c r="C12" s="444">
        <v>3.4299999999999997E-2</v>
      </c>
      <c r="D12" s="352">
        <v>0</v>
      </c>
      <c r="E12" s="444">
        <v>1.3299999999999999E-2</v>
      </c>
      <c r="F12" s="351">
        <v>0</v>
      </c>
    </row>
    <row r="13" spans="1:6" s="50" customFormat="1" ht="15" customHeight="1">
      <c r="A13" s="278" t="s">
        <v>332</v>
      </c>
      <c r="B13" s="443">
        <v>-4.0000000000000002E-4</v>
      </c>
      <c r="C13" s="444">
        <v>3.0599999999999999E-2</v>
      </c>
      <c r="D13" s="352">
        <v>0</v>
      </c>
      <c r="E13" s="444">
        <v>0.78</v>
      </c>
      <c r="F13" s="351">
        <v>0</v>
      </c>
    </row>
    <row r="14" spans="1:6" s="50" customFormat="1">
      <c r="A14" s="440" t="s">
        <v>333</v>
      </c>
      <c r="B14" s="449">
        <v>-0.21</v>
      </c>
      <c r="C14" s="449">
        <v>-0.38</v>
      </c>
      <c r="D14" s="449">
        <v>-0.17</v>
      </c>
      <c r="E14" s="449">
        <v>-0.55000000000000004</v>
      </c>
      <c r="F14" s="450">
        <v>-0.34</v>
      </c>
    </row>
    <row r="15" spans="1:6">
      <c r="A15" s="181">
        <v>2016</v>
      </c>
      <c r="B15" s="48"/>
      <c r="C15" s="48"/>
      <c r="D15" s="48"/>
      <c r="E15" s="48"/>
      <c r="F15" s="17"/>
    </row>
    <row r="16" spans="1:6" s="50" customFormat="1" ht="15" customHeight="1">
      <c r="A16" s="278" t="s">
        <v>12</v>
      </c>
      <c r="B16" s="443">
        <v>-1.6999999999999999E-3</v>
      </c>
      <c r="C16" s="444">
        <v>2.8500000000000001E-2</v>
      </c>
      <c r="D16" s="445">
        <v>3.02</v>
      </c>
      <c r="E16" s="444">
        <v>5.3E-3</v>
      </c>
      <c r="F16" s="446">
        <v>0.70000000000000007</v>
      </c>
    </row>
    <row r="17" spans="1:6" s="50" customFormat="1" ht="15" customHeight="1">
      <c r="A17" s="278" t="s">
        <v>331</v>
      </c>
      <c r="B17" s="443">
        <v>-8.9999999999999998E-4</v>
      </c>
      <c r="C17" s="444">
        <v>3.0499999999999999E-2</v>
      </c>
      <c r="D17" s="352">
        <v>0</v>
      </c>
      <c r="E17" s="444">
        <v>7.4000000000000003E-3</v>
      </c>
      <c r="F17" s="351">
        <v>0</v>
      </c>
    </row>
    <row r="18" spans="1:6" s="50" customFormat="1" ht="15" customHeight="1">
      <c r="A18" s="278" t="s">
        <v>332</v>
      </c>
      <c r="B18" s="443">
        <v>-2.2000000000000001E-3</v>
      </c>
      <c r="C18" s="444">
        <v>2.7E-2</v>
      </c>
      <c r="D18" s="352">
        <v>0</v>
      </c>
      <c r="E18" s="444">
        <v>3.8E-3</v>
      </c>
      <c r="F18" s="351">
        <v>0</v>
      </c>
    </row>
    <row r="19" spans="1:6" s="50" customFormat="1" ht="15" customHeight="1">
      <c r="A19" s="278" t="s">
        <v>333</v>
      </c>
      <c r="B19" s="445">
        <v>-0.13</v>
      </c>
      <c r="C19" s="445">
        <v>-0.35</v>
      </c>
      <c r="D19" s="445">
        <v>-0.21999999999999997</v>
      </c>
      <c r="E19" s="445">
        <v>-0.36</v>
      </c>
      <c r="F19" s="446">
        <v>-0.22999999999999998</v>
      </c>
    </row>
    <row r="20" spans="1:6">
      <c r="A20" s="181">
        <v>2017</v>
      </c>
      <c r="B20" s="447"/>
      <c r="C20" s="447"/>
      <c r="D20" s="447"/>
      <c r="E20" s="447"/>
      <c r="F20" s="448"/>
    </row>
    <row r="21" spans="1:6" s="50" customFormat="1" ht="15" customHeight="1">
      <c r="A21" s="278" t="s">
        <v>12</v>
      </c>
      <c r="B21" s="443">
        <v>-2.5999999999999999E-3</v>
      </c>
      <c r="C21" s="444">
        <v>2.6499999999999999E-2</v>
      </c>
      <c r="D21" s="445">
        <v>2.91</v>
      </c>
      <c r="E21" s="444">
        <v>3.0000000000000001E-3</v>
      </c>
      <c r="F21" s="446">
        <v>0.55999999999999994</v>
      </c>
    </row>
    <row r="22" spans="1:6" s="50" customFormat="1" ht="15" customHeight="1">
      <c r="A22" s="278" t="s">
        <v>331</v>
      </c>
      <c r="B22" s="443">
        <v>-2.3999999999999998E-3</v>
      </c>
      <c r="C22" s="444">
        <v>2.7E-2</v>
      </c>
      <c r="D22" s="352">
        <v>0</v>
      </c>
      <c r="E22" s="444">
        <v>3.5999999999999999E-3</v>
      </c>
      <c r="F22" s="351">
        <v>0</v>
      </c>
    </row>
    <row r="23" spans="1:6" s="50" customFormat="1" ht="15" customHeight="1">
      <c r="A23" s="278" t="s">
        <v>332</v>
      </c>
      <c r="B23" s="443">
        <v>-2.8E-3</v>
      </c>
      <c r="C23" s="444">
        <v>2.6100000000000002E-2</v>
      </c>
      <c r="D23" s="352">
        <v>0</v>
      </c>
      <c r="E23" s="444">
        <v>2.7000000000000001E-3</v>
      </c>
      <c r="F23" s="351">
        <v>0</v>
      </c>
    </row>
    <row r="24" spans="1:6" s="50" customFormat="1">
      <c r="A24" s="440" t="s">
        <v>333</v>
      </c>
      <c r="B24" s="449">
        <v>-0.06</v>
      </c>
      <c r="C24" s="449">
        <v>-0.09</v>
      </c>
      <c r="D24" s="449">
        <v>-0.03</v>
      </c>
      <c r="E24" s="449">
        <v>-0.09</v>
      </c>
      <c r="F24" s="450">
        <v>-0.03</v>
      </c>
    </row>
    <row r="25" spans="1:6" s="24" customFormat="1" ht="11.25">
      <c r="A25" s="24" t="s">
        <v>18</v>
      </c>
    </row>
    <row r="27" spans="1:6">
      <c r="A27" s="618"/>
      <c r="B27" s="592"/>
      <c r="C27" s="592"/>
      <c r="D27" s="592"/>
      <c r="E27" s="592"/>
      <c r="F27" s="592"/>
    </row>
    <row r="28" spans="1:6">
      <c r="A28" s="618"/>
      <c r="B28" s="592"/>
      <c r="C28" s="592"/>
      <c r="D28" s="592"/>
      <c r="E28" s="592"/>
      <c r="F28" s="592"/>
    </row>
  </sheetData>
  <mergeCells count="3">
    <mergeCell ref="A2:F2"/>
    <mergeCell ref="A27:F27"/>
    <mergeCell ref="A28:F28"/>
  </mergeCells>
  <hyperlinks>
    <hyperlink ref="A2:F2" location="Índice!A1" display="Tabela 46 - Prinicipais estatísticas descritivas para a EURIBOR (6m), a taxa ativa média mensal das operações de crédito e a taxa passiva média mensal das operações de depósito"/>
  </hyperlinks>
  <pageMargins left="0.70866141732283472" right="0.70866141732283472" top="0.74803149606299213" bottom="0.74803149606299213" header="0.31496062992125984" footer="0.31496062992125984"/>
  <pageSetup paperSize="9" scale="74" orientation="portrait" verticalDpi="0" r:id="rId1"/>
</worksheet>
</file>

<file path=xl/worksheets/sheet55.xml><?xml version="1.0" encoding="utf-8"?>
<worksheet xmlns="http://schemas.openxmlformats.org/spreadsheetml/2006/main" xmlns:r="http://schemas.openxmlformats.org/officeDocument/2006/relationships">
  <sheetPr>
    <pageSetUpPr fitToPage="1"/>
  </sheetPr>
  <dimension ref="A2:H21"/>
  <sheetViews>
    <sheetView showGridLines="0" workbookViewId="0">
      <selection activeCell="A3" sqref="A3"/>
    </sheetView>
  </sheetViews>
  <sheetFormatPr defaultRowHeight="15"/>
  <cols>
    <col min="1" max="1" width="51.85546875" style="33" customWidth="1"/>
    <col min="2" max="8" width="10.7109375" style="33" customWidth="1"/>
    <col min="9" max="16384" width="9.140625" style="33"/>
  </cols>
  <sheetData>
    <row r="2" spans="1:8">
      <c r="A2" s="597" t="s">
        <v>608</v>
      </c>
      <c r="B2" s="597"/>
      <c r="C2" s="597"/>
      <c r="D2" s="597"/>
      <c r="E2" s="597"/>
    </row>
    <row r="4" spans="1:8">
      <c r="A4" s="551"/>
      <c r="B4" s="526">
        <v>2014</v>
      </c>
      <c r="C4" s="553">
        <v>2015</v>
      </c>
      <c r="D4" s="550" t="s">
        <v>53</v>
      </c>
      <c r="E4" s="553">
        <v>2016</v>
      </c>
      <c r="F4" s="550" t="s">
        <v>53</v>
      </c>
      <c r="G4" s="548">
        <v>2017</v>
      </c>
      <c r="H4" s="549" t="s">
        <v>53</v>
      </c>
    </row>
    <row r="5" spans="1:8">
      <c r="A5" s="368"/>
      <c r="B5" s="369" t="s">
        <v>199</v>
      </c>
      <c r="C5" s="547" t="s">
        <v>199</v>
      </c>
      <c r="D5" s="369" t="s">
        <v>85</v>
      </c>
      <c r="E5" s="547" t="s">
        <v>199</v>
      </c>
      <c r="F5" s="369" t="s">
        <v>85</v>
      </c>
      <c r="G5" s="547" t="s">
        <v>199</v>
      </c>
      <c r="H5" s="370" t="s">
        <v>85</v>
      </c>
    </row>
    <row r="6" spans="1:8">
      <c r="A6" s="181" t="s">
        <v>334</v>
      </c>
      <c r="B6" s="48"/>
      <c r="C6" s="48"/>
      <c r="D6" s="518"/>
      <c r="E6" s="48"/>
      <c r="F6" s="16"/>
      <c r="G6" s="48"/>
      <c r="H6" s="17"/>
    </row>
    <row r="7" spans="1:8" s="50" customFormat="1" ht="31.5" customHeight="1">
      <c r="A7" s="451" t="s">
        <v>335</v>
      </c>
      <c r="B7" s="51">
        <v>1166</v>
      </c>
      <c r="C7" s="51">
        <v>911</v>
      </c>
      <c r="D7" s="18">
        <f>+C7/B7-1</f>
        <v>-0.21869639794168094</v>
      </c>
      <c r="E7" s="51">
        <v>800</v>
      </c>
      <c r="F7" s="18">
        <f>+E7/C7-1</f>
        <v>-0.12184412733260153</v>
      </c>
      <c r="G7" s="51">
        <v>660</v>
      </c>
      <c r="H7" s="19">
        <v>-0.17500000000000004</v>
      </c>
    </row>
    <row r="8" spans="1:8" ht="15" customHeight="1">
      <c r="A8" s="437" t="s">
        <v>336</v>
      </c>
      <c r="B8" s="441">
        <v>1027</v>
      </c>
      <c r="C8" s="441">
        <v>895</v>
      </c>
      <c r="D8" s="552">
        <f>+C8/B8-1</f>
        <v>-0.1285296981499513</v>
      </c>
      <c r="E8" s="441">
        <v>809</v>
      </c>
      <c r="F8" s="552">
        <f>+E8/C8-1</f>
        <v>-9.6089385474860345E-2</v>
      </c>
      <c r="G8" s="441">
        <v>657</v>
      </c>
      <c r="H8" s="442">
        <v>-0.18788627935723112</v>
      </c>
    </row>
    <row r="9" spans="1:8" ht="15" customHeight="1">
      <c r="A9" s="379" t="s">
        <v>6</v>
      </c>
      <c r="B9" s="51">
        <f>+B7-B8</f>
        <v>139</v>
      </c>
      <c r="C9" s="51">
        <f>+C7-C8</f>
        <v>16</v>
      </c>
      <c r="D9" s="434">
        <f>+C9/B9-1</f>
        <v>-0.8848920863309353</v>
      </c>
      <c r="E9" s="51">
        <f>+E7-E8</f>
        <v>-9</v>
      </c>
      <c r="F9" s="434">
        <f>+E9/D9-1</f>
        <v>9.1707317073170724</v>
      </c>
      <c r="G9" s="51">
        <f>+G7-G8</f>
        <v>3</v>
      </c>
      <c r="H9" s="435">
        <f>+G9/F9-1</f>
        <v>-0.6728723404255319</v>
      </c>
    </row>
    <row r="10" spans="1:8">
      <c r="A10" s="181" t="s">
        <v>337</v>
      </c>
      <c r="B10" s="48"/>
      <c r="C10" s="48"/>
      <c r="D10" s="518"/>
      <c r="E10" s="48"/>
      <c r="F10" s="16"/>
      <c r="G10" s="48"/>
      <c r="H10" s="17"/>
    </row>
    <row r="11" spans="1:8" s="50" customFormat="1">
      <c r="A11" s="451" t="s">
        <v>338</v>
      </c>
      <c r="B11" s="51">
        <v>631</v>
      </c>
      <c r="C11" s="51">
        <v>395</v>
      </c>
      <c r="D11" s="18">
        <f>+C11/B11-1</f>
        <v>-0.37400950871632332</v>
      </c>
      <c r="E11" s="51">
        <v>218</v>
      </c>
      <c r="F11" s="18">
        <f>+E11/C11-1</f>
        <v>-0.44810126582278476</v>
      </c>
      <c r="G11" s="51">
        <v>286</v>
      </c>
      <c r="H11" s="19">
        <v>0.31192660550458706</v>
      </c>
    </row>
    <row r="12" spans="1:8" ht="15" customHeight="1">
      <c r="A12" s="437" t="s">
        <v>339</v>
      </c>
      <c r="B12" s="441">
        <v>484</v>
      </c>
      <c r="C12" s="441">
        <v>303</v>
      </c>
      <c r="D12" s="552">
        <f>+C12/B12-1</f>
        <v>-0.37396694214876036</v>
      </c>
      <c r="E12" s="441">
        <v>263</v>
      </c>
      <c r="F12" s="552">
        <f>+E12/C12-1</f>
        <v>-0.13201320132013206</v>
      </c>
      <c r="G12" s="441">
        <v>300</v>
      </c>
      <c r="H12" s="442">
        <v>0.14068441064638781</v>
      </c>
    </row>
    <row r="13" spans="1:8" ht="15" customHeight="1">
      <c r="A13" s="379" t="s">
        <v>6</v>
      </c>
      <c r="B13" s="51">
        <f>+B11-B12</f>
        <v>147</v>
      </c>
      <c r="C13" s="51">
        <f>+C11-C12</f>
        <v>92</v>
      </c>
      <c r="D13" s="434">
        <f>+C13/B13-1</f>
        <v>-0.37414965986394555</v>
      </c>
      <c r="E13" s="51">
        <f>+E11-E12</f>
        <v>-45</v>
      </c>
      <c r="F13" s="434">
        <f>+E13/D13-1</f>
        <v>119.27272727272728</v>
      </c>
      <c r="G13" s="51">
        <f>+G11-G12</f>
        <v>-14</v>
      </c>
      <c r="H13" s="435">
        <f>+G13/F13-1</f>
        <v>-1.1173780487804879</v>
      </c>
    </row>
    <row r="14" spans="1:8">
      <c r="A14" s="181" t="s">
        <v>340</v>
      </c>
      <c r="B14" s="48"/>
      <c r="C14" s="48"/>
      <c r="D14" s="518"/>
      <c r="E14" s="48"/>
      <c r="F14" s="16"/>
      <c r="G14" s="48"/>
      <c r="H14" s="17"/>
    </row>
    <row r="15" spans="1:8" s="50" customFormat="1">
      <c r="A15" s="431" t="s">
        <v>310</v>
      </c>
      <c r="B15" s="51">
        <v>1719</v>
      </c>
      <c r="C15" s="51">
        <v>1134</v>
      </c>
      <c r="D15" s="18">
        <f t="shared" ref="D15:D20" si="0">+C15/B15-1</f>
        <v>-0.34031413612565442</v>
      </c>
      <c r="E15" s="51">
        <v>845</v>
      </c>
      <c r="F15" s="18">
        <f t="shared" ref="F15:F20" si="1">+E15/C15-1</f>
        <v>-0.25485008818342147</v>
      </c>
      <c r="G15" s="51">
        <v>575</v>
      </c>
      <c r="H15" s="19">
        <v>-0.31952662721893488</v>
      </c>
    </row>
    <row r="16" spans="1:8" s="50" customFormat="1">
      <c r="A16" s="431" t="s">
        <v>312</v>
      </c>
      <c r="B16" s="51">
        <v>402</v>
      </c>
      <c r="C16" s="51">
        <v>61</v>
      </c>
      <c r="D16" s="18">
        <f t="shared" si="0"/>
        <v>-0.84825870646766166</v>
      </c>
      <c r="E16" s="51">
        <v>139</v>
      </c>
      <c r="F16" s="18">
        <f t="shared" si="1"/>
        <v>1.278688524590164</v>
      </c>
      <c r="G16" s="51">
        <v>193</v>
      </c>
      <c r="H16" s="19">
        <v>0.38848920863309355</v>
      </c>
    </row>
    <row r="17" spans="1:8" ht="15" customHeight="1">
      <c r="A17" s="49" t="s">
        <v>318</v>
      </c>
      <c r="B17" s="51">
        <v>1734</v>
      </c>
      <c r="C17" s="51">
        <v>982</v>
      </c>
      <c r="D17" s="18">
        <f t="shared" si="0"/>
        <v>-0.43367935409457903</v>
      </c>
      <c r="E17" s="51">
        <v>671</v>
      </c>
      <c r="F17" s="18">
        <f t="shared" si="1"/>
        <v>-0.31670061099796332</v>
      </c>
      <c r="G17" s="51">
        <v>474</v>
      </c>
      <c r="H17" s="19">
        <v>-0.29359165424739198</v>
      </c>
    </row>
    <row r="18" spans="1:8" ht="15" customHeight="1">
      <c r="A18" s="49" t="s">
        <v>320</v>
      </c>
      <c r="B18" s="441">
        <v>525</v>
      </c>
      <c r="C18" s="441">
        <v>281</v>
      </c>
      <c r="D18" s="552">
        <f t="shared" si="0"/>
        <v>-0.46476190476190471</v>
      </c>
      <c r="E18" s="441">
        <v>243</v>
      </c>
      <c r="F18" s="552">
        <f t="shared" si="1"/>
        <v>-0.13523131672597866</v>
      </c>
      <c r="G18" s="441">
        <v>101</v>
      </c>
      <c r="H18" s="442">
        <v>-0.58436213991769548</v>
      </c>
    </row>
    <row r="19" spans="1:8" s="50" customFormat="1">
      <c r="A19" s="432" t="s">
        <v>6</v>
      </c>
      <c r="B19" s="51">
        <f>+B15+B16-B17-B18</f>
        <v>-138</v>
      </c>
      <c r="C19" s="51">
        <f>+C15+C16-C17-C18</f>
        <v>-68</v>
      </c>
      <c r="D19" s="434">
        <f t="shared" si="0"/>
        <v>-0.50724637681159424</v>
      </c>
      <c r="E19" s="51">
        <f>+E15+E16-E17-E18</f>
        <v>70</v>
      </c>
      <c r="F19" s="18">
        <f t="shared" si="1"/>
        <v>-2.0294117647058822</v>
      </c>
      <c r="G19" s="51">
        <f>+G15+G16-G17-G18</f>
        <v>193</v>
      </c>
      <c r="H19" s="19">
        <v>-0.12823576264436476</v>
      </c>
    </row>
    <row r="20" spans="1:8">
      <c r="A20" s="378" t="s">
        <v>597</v>
      </c>
      <c r="B20" s="54">
        <f>+B9+B13+B19</f>
        <v>148</v>
      </c>
      <c r="C20" s="54">
        <f>+C9+C13+C19</f>
        <v>40</v>
      </c>
      <c r="D20" s="22">
        <f t="shared" si="0"/>
        <v>-0.72972972972972971</v>
      </c>
      <c r="E20" s="54">
        <f>+E9+E13+E19</f>
        <v>16</v>
      </c>
      <c r="F20" s="22">
        <f t="shared" si="1"/>
        <v>-0.6</v>
      </c>
      <c r="G20" s="54">
        <f>+G9+G13+G19</f>
        <v>182</v>
      </c>
      <c r="H20" s="32">
        <v>8.3420229405630764E-3</v>
      </c>
    </row>
    <row r="21" spans="1:8" s="24" customFormat="1" ht="11.25">
      <c r="A21" s="24" t="s">
        <v>18</v>
      </c>
    </row>
  </sheetData>
  <mergeCells count="1">
    <mergeCell ref="A2:E2"/>
  </mergeCells>
  <hyperlinks>
    <hyperlink ref="A2:E2" location="Índice!A1" display="Tabela 47 - Decomposição dos resultados em operações com títulos financeiros (2016-2017)"/>
  </hyperlinks>
  <pageMargins left="0.70866141732283472" right="0.70866141732283472" top="0.74803149606299213" bottom="0.74803149606299213" header="0.31496062992125984" footer="0.31496062992125984"/>
  <pageSetup paperSize="9" scale="68" orientation="portrait" verticalDpi="0" r:id="rId1"/>
</worksheet>
</file>

<file path=xl/worksheets/sheet56.xml><?xml version="1.0" encoding="utf-8"?>
<worksheet xmlns="http://schemas.openxmlformats.org/spreadsheetml/2006/main" xmlns:r="http://schemas.openxmlformats.org/officeDocument/2006/relationships">
  <sheetPr>
    <pageSetUpPr fitToPage="1"/>
  </sheetPr>
  <dimension ref="A2:H15"/>
  <sheetViews>
    <sheetView showGridLines="0" workbookViewId="0">
      <selection activeCell="M7" sqref="M7"/>
    </sheetView>
  </sheetViews>
  <sheetFormatPr defaultRowHeight="15"/>
  <cols>
    <col min="1" max="1" width="51.85546875" style="33" customWidth="1"/>
    <col min="2" max="8" width="10.7109375" style="33" customWidth="1"/>
    <col min="9" max="16384" width="9.140625" style="33"/>
  </cols>
  <sheetData>
    <row r="2" spans="1:8">
      <c r="A2" s="597" t="s">
        <v>542</v>
      </c>
      <c r="B2" s="597"/>
      <c r="C2" s="597"/>
      <c r="D2" s="597"/>
      <c r="E2" s="597"/>
    </row>
    <row r="4" spans="1:8">
      <c r="A4" s="551"/>
      <c r="B4" s="526">
        <v>2014</v>
      </c>
      <c r="C4" s="553">
        <v>2015</v>
      </c>
      <c r="D4" s="550" t="s">
        <v>53</v>
      </c>
      <c r="E4" s="553">
        <v>2016</v>
      </c>
      <c r="F4" s="550" t="s">
        <v>53</v>
      </c>
      <c r="G4" s="548">
        <v>2017</v>
      </c>
      <c r="H4" s="549" t="s">
        <v>53</v>
      </c>
    </row>
    <row r="5" spans="1:8">
      <c r="A5" s="368"/>
      <c r="B5" s="369" t="s">
        <v>199</v>
      </c>
      <c r="C5" s="547" t="s">
        <v>199</v>
      </c>
      <c r="D5" s="369" t="s">
        <v>85</v>
      </c>
      <c r="E5" s="547" t="s">
        <v>199</v>
      </c>
      <c r="F5" s="369" t="s">
        <v>85</v>
      </c>
      <c r="G5" s="547" t="s">
        <v>199</v>
      </c>
      <c r="H5" s="370" t="s">
        <v>85</v>
      </c>
    </row>
    <row r="6" spans="1:8">
      <c r="A6" s="181" t="s">
        <v>341</v>
      </c>
      <c r="B6" s="48"/>
      <c r="C6" s="48"/>
      <c r="D6" s="518"/>
      <c r="E6" s="48"/>
      <c r="F6" s="16"/>
      <c r="G6" s="48"/>
      <c r="H6" s="17"/>
    </row>
    <row r="7" spans="1:8" s="50" customFormat="1" ht="30">
      <c r="A7" s="451" t="s">
        <v>342</v>
      </c>
      <c r="B7" s="51">
        <v>5</v>
      </c>
      <c r="C7" s="51">
        <v>2</v>
      </c>
      <c r="D7" s="18">
        <f>+C7/B7-1</f>
        <v>-0.6</v>
      </c>
      <c r="E7" s="51">
        <v>1</v>
      </c>
      <c r="F7" s="18">
        <f>+E7/C7-1</f>
        <v>-0.5</v>
      </c>
      <c r="G7" s="51">
        <v>1</v>
      </c>
      <c r="H7" s="19">
        <f>+G7/E7-1</f>
        <v>0</v>
      </c>
    </row>
    <row r="8" spans="1:8" ht="15" customHeight="1">
      <c r="A8" s="437" t="s">
        <v>343</v>
      </c>
      <c r="B8" s="441">
        <v>96</v>
      </c>
      <c r="C8" s="441">
        <v>58</v>
      </c>
      <c r="D8" s="552">
        <f>+C8/B8-1</f>
        <v>-0.39583333333333337</v>
      </c>
      <c r="E8" s="441">
        <v>37</v>
      </c>
      <c r="F8" s="552">
        <f t="shared" ref="F8:F14" si="0">+E8/C8-1</f>
        <v>-0.36206896551724133</v>
      </c>
      <c r="G8" s="441">
        <v>-6</v>
      </c>
      <c r="H8" s="442">
        <f t="shared" ref="H8:H13" si="1">+G8/E8-1</f>
        <v>-1.1621621621621623</v>
      </c>
    </row>
    <row r="9" spans="1:8" s="50" customFormat="1">
      <c r="A9" s="432" t="s">
        <v>6</v>
      </c>
      <c r="B9" s="51">
        <f>+B7-B8</f>
        <v>-91</v>
      </c>
      <c r="C9" s="51">
        <f>+C7-C8</f>
        <v>-56</v>
      </c>
      <c r="D9" s="18">
        <f>+C9/B9-1</f>
        <v>-0.38461538461538458</v>
      </c>
      <c r="E9" s="51">
        <f>+E7-E8</f>
        <v>-36</v>
      </c>
      <c r="F9" s="18">
        <f t="shared" si="0"/>
        <v>-0.3571428571428571</v>
      </c>
      <c r="G9" s="51">
        <f>+G7-G8</f>
        <v>7</v>
      </c>
      <c r="H9" s="19">
        <f t="shared" si="1"/>
        <v>-1.1944444444444444</v>
      </c>
    </row>
    <row r="10" spans="1:8" s="50" customFormat="1">
      <c r="A10" s="181" t="s">
        <v>344</v>
      </c>
      <c r="B10" s="48"/>
      <c r="C10" s="48"/>
      <c r="D10" s="518"/>
      <c r="E10" s="48"/>
      <c r="F10" s="518"/>
      <c r="G10" s="48"/>
      <c r="H10" s="555"/>
    </row>
    <row r="11" spans="1:8" s="50" customFormat="1">
      <c r="A11" s="451" t="s">
        <v>345</v>
      </c>
      <c r="B11" s="51">
        <v>518</v>
      </c>
      <c r="C11" s="51">
        <v>199</v>
      </c>
      <c r="D11" s="18">
        <f t="shared" ref="D11:D13" si="2">+C11/B11-1</f>
        <v>-0.61583011583011582</v>
      </c>
      <c r="E11" s="51">
        <v>185</v>
      </c>
      <c r="F11" s="18">
        <f t="shared" si="0"/>
        <v>-7.0351758793969821E-2</v>
      </c>
      <c r="G11" s="51">
        <v>159</v>
      </c>
      <c r="H11" s="19">
        <f t="shared" si="1"/>
        <v>-0.14054054054054055</v>
      </c>
    </row>
    <row r="12" spans="1:8" ht="15" customHeight="1">
      <c r="A12" s="437" t="s">
        <v>346</v>
      </c>
      <c r="B12" s="51">
        <v>708</v>
      </c>
      <c r="C12" s="51">
        <v>294</v>
      </c>
      <c r="D12" s="552">
        <f t="shared" si="2"/>
        <v>-0.5847457627118644</v>
      </c>
      <c r="E12" s="51">
        <v>238</v>
      </c>
      <c r="F12" s="552">
        <f t="shared" si="0"/>
        <v>-0.19047619047619047</v>
      </c>
      <c r="G12" s="51">
        <v>215</v>
      </c>
      <c r="H12" s="442">
        <f t="shared" si="1"/>
        <v>-9.6638655462184864E-2</v>
      </c>
    </row>
    <row r="13" spans="1:8" s="50" customFormat="1">
      <c r="A13" s="432" t="s">
        <v>6</v>
      </c>
      <c r="B13" s="433">
        <f>+B11-B12</f>
        <v>-190</v>
      </c>
      <c r="C13" s="433">
        <f>+C11-C12</f>
        <v>-95</v>
      </c>
      <c r="D13" s="18">
        <f t="shared" si="2"/>
        <v>-0.5</v>
      </c>
      <c r="E13" s="433">
        <f>+E11-E12</f>
        <v>-53</v>
      </c>
      <c r="F13" s="18">
        <f t="shared" si="0"/>
        <v>-0.44210526315789478</v>
      </c>
      <c r="G13" s="433">
        <f>+G11-G12</f>
        <v>-56</v>
      </c>
      <c r="H13" s="19">
        <f t="shared" si="1"/>
        <v>5.6603773584905648E-2</v>
      </c>
    </row>
    <row r="14" spans="1:8">
      <c r="A14" s="378" t="s">
        <v>6</v>
      </c>
      <c r="B14" s="54">
        <f>+B13+B9</f>
        <v>-281</v>
      </c>
      <c r="C14" s="54">
        <f>+C13+C9</f>
        <v>-151</v>
      </c>
      <c r="D14" s="22">
        <f>+C14/B14-1</f>
        <v>-0.46263345195729533</v>
      </c>
      <c r="E14" s="54">
        <f>+E13+E9</f>
        <v>-89</v>
      </c>
      <c r="F14" s="22">
        <f t="shared" si="0"/>
        <v>-0.41059602649006621</v>
      </c>
      <c r="G14" s="54">
        <f>+G13+G9</f>
        <v>-49</v>
      </c>
      <c r="H14" s="32">
        <f>+G14/E14-1</f>
        <v>-0.449438202247191</v>
      </c>
    </row>
    <row r="15" spans="1:8" s="24" customFormat="1" ht="11.25">
      <c r="A15" s="24" t="s">
        <v>18</v>
      </c>
    </row>
  </sheetData>
  <mergeCells count="1">
    <mergeCell ref="A2:E2"/>
  </mergeCells>
  <hyperlinks>
    <hyperlink ref="A2:E2" location="Índice!A1" display="Tabela 48 - Decomposição dos resultados em operações no mercado monetário interbancário (2016-2017)"/>
  </hyperlinks>
  <pageMargins left="0.70866141732283472" right="0.70866141732283472" top="0.74803149606299213" bottom="0.74803149606299213" header="0.31496062992125984" footer="0.31496062992125984"/>
  <pageSetup paperSize="9" scale="68" orientation="portrait" verticalDpi="0" r:id="rId1"/>
</worksheet>
</file>

<file path=xl/worksheets/sheet57.xml><?xml version="1.0" encoding="utf-8"?>
<worksheet xmlns="http://schemas.openxmlformats.org/spreadsheetml/2006/main" xmlns:r="http://schemas.openxmlformats.org/officeDocument/2006/relationships">
  <sheetPr>
    <pageSetUpPr fitToPage="1"/>
  </sheetPr>
  <dimension ref="A2:L26"/>
  <sheetViews>
    <sheetView showGridLines="0" workbookViewId="0">
      <selection activeCell="G31" sqref="G31"/>
    </sheetView>
  </sheetViews>
  <sheetFormatPr defaultRowHeight="15"/>
  <cols>
    <col min="1" max="1" width="51.85546875" style="33" customWidth="1"/>
    <col min="2" max="12" width="10.7109375" style="33" customWidth="1"/>
    <col min="13" max="16384" width="9.140625" style="33"/>
  </cols>
  <sheetData>
    <row r="2" spans="1:12">
      <c r="A2" s="597" t="s">
        <v>600</v>
      </c>
      <c r="B2" s="597"/>
      <c r="C2" s="597"/>
      <c r="D2" s="597"/>
      <c r="E2" s="597"/>
      <c r="F2" s="597"/>
      <c r="G2" s="597"/>
      <c r="H2" s="597"/>
      <c r="I2" s="597"/>
      <c r="J2" s="597"/>
      <c r="K2" s="597"/>
      <c r="L2" s="597"/>
    </row>
    <row r="4" spans="1:12">
      <c r="A4" s="179"/>
      <c r="B4" s="621">
        <v>2014</v>
      </c>
      <c r="C4" s="622"/>
      <c r="D4" s="624">
        <v>2015</v>
      </c>
      <c r="E4" s="622"/>
      <c r="F4" s="535" t="s">
        <v>53</v>
      </c>
      <c r="G4" s="624">
        <v>2016</v>
      </c>
      <c r="H4" s="622"/>
      <c r="I4" s="535" t="s">
        <v>53</v>
      </c>
      <c r="J4" s="621">
        <v>2017</v>
      </c>
      <c r="K4" s="622"/>
      <c r="L4" s="525" t="s">
        <v>53</v>
      </c>
    </row>
    <row r="5" spans="1:12">
      <c r="A5" s="368"/>
      <c r="B5" s="369" t="s">
        <v>199</v>
      </c>
      <c r="C5" s="369" t="s">
        <v>357</v>
      </c>
      <c r="D5" s="547" t="s">
        <v>199</v>
      </c>
      <c r="E5" s="369" t="s">
        <v>357</v>
      </c>
      <c r="F5" s="369" t="s">
        <v>85</v>
      </c>
      <c r="G5" s="547" t="s">
        <v>199</v>
      </c>
      <c r="H5" s="369" t="s">
        <v>357</v>
      </c>
      <c r="I5" s="369" t="s">
        <v>85</v>
      </c>
      <c r="J5" s="369" t="s">
        <v>199</v>
      </c>
      <c r="K5" s="369" t="s">
        <v>357</v>
      </c>
      <c r="L5" s="370" t="s">
        <v>85</v>
      </c>
    </row>
    <row r="6" spans="1:12">
      <c r="A6" s="181" t="s">
        <v>347</v>
      </c>
      <c r="B6" s="48"/>
      <c r="C6" s="48"/>
      <c r="D6" s="48"/>
      <c r="E6" s="48"/>
      <c r="F6" s="48"/>
      <c r="G6" s="48"/>
      <c r="H6" s="48"/>
      <c r="I6" s="48"/>
      <c r="J6" s="48"/>
      <c r="K6" s="48"/>
      <c r="L6" s="17"/>
    </row>
    <row r="7" spans="1:12" s="50" customFormat="1">
      <c r="A7" s="451" t="s">
        <v>348</v>
      </c>
      <c r="B7" s="42">
        <v>2746</v>
      </c>
      <c r="C7" s="5">
        <f>+B7/$B$20</f>
        <v>0.59296048369682575</v>
      </c>
      <c r="D7" s="42">
        <v>2601</v>
      </c>
      <c r="E7" s="5">
        <f>+D7/$D$20</f>
        <v>0.5255607193372398</v>
      </c>
      <c r="F7" s="560">
        <f>+D7/B7-1</f>
        <v>-5.2804078659868914E-2</v>
      </c>
      <c r="G7" s="42">
        <v>2539</v>
      </c>
      <c r="H7" s="5">
        <f>+G7/$G$20</f>
        <v>0.73915574963609898</v>
      </c>
      <c r="I7" s="560">
        <f>+G7/D7-1</f>
        <v>-2.3836985774702057E-2</v>
      </c>
      <c r="J7" s="42">
        <v>2643</v>
      </c>
      <c r="K7" s="5">
        <v>0.55373978629792586</v>
      </c>
      <c r="L7" s="564">
        <v>4.0961008270972821E-2</v>
      </c>
    </row>
    <row r="8" spans="1:12" s="50" customFormat="1">
      <c r="A8" s="437" t="s">
        <v>349</v>
      </c>
      <c r="B8" s="42">
        <v>-551</v>
      </c>
      <c r="C8" s="5">
        <f>+B8/$B$20</f>
        <v>-0.11898078168862017</v>
      </c>
      <c r="D8" s="42">
        <v>-475</v>
      </c>
      <c r="E8" s="5">
        <f t="shared" ref="E8:E19" si="0">+D8/$D$20</f>
        <v>-9.5978985653667401E-2</v>
      </c>
      <c r="F8" s="560">
        <f>+D8/B8-1</f>
        <v>-0.13793103448275867</v>
      </c>
      <c r="G8" s="42">
        <v>-459</v>
      </c>
      <c r="H8" s="5">
        <f t="shared" ref="H8:H19" si="1">+G8/$G$20</f>
        <v>-0.13362445414847163</v>
      </c>
      <c r="I8" s="560">
        <f>+G8/D8-1</f>
        <v>-3.3684210526315761E-2</v>
      </c>
      <c r="J8" s="42">
        <v>-442</v>
      </c>
      <c r="K8" s="5">
        <v>-9.2604232139115866E-2</v>
      </c>
      <c r="L8" s="564">
        <v>-3.703703703703709E-2</v>
      </c>
    </row>
    <row r="9" spans="1:12" s="50" customFormat="1">
      <c r="A9" s="452" t="s">
        <v>6</v>
      </c>
      <c r="B9" s="453">
        <f>+B7+B8</f>
        <v>2195</v>
      </c>
      <c r="C9" s="7">
        <f>+B9/$B$20</f>
        <v>0.47397970200820555</v>
      </c>
      <c r="D9" s="453">
        <f>+D7+D8</f>
        <v>2126</v>
      </c>
      <c r="E9" s="7">
        <f t="shared" si="0"/>
        <v>0.42958173368357244</v>
      </c>
      <c r="F9" s="561">
        <f>+D9/B9-1</f>
        <v>-3.1435079726651494E-2</v>
      </c>
      <c r="G9" s="453">
        <f>+G7+G8</f>
        <v>2080</v>
      </c>
      <c r="H9" s="7">
        <f t="shared" si="1"/>
        <v>0.60553129548762741</v>
      </c>
      <c r="I9" s="561">
        <f>+G9/D9-1</f>
        <v>-2.1636876763875823E-2</v>
      </c>
      <c r="J9" s="453">
        <v>2201</v>
      </c>
      <c r="K9" s="7">
        <v>0.46113555415880997</v>
      </c>
      <c r="L9" s="565">
        <v>5.8173076923076827E-2</v>
      </c>
    </row>
    <row r="10" spans="1:12" s="50" customFormat="1">
      <c r="A10" s="181" t="s">
        <v>299</v>
      </c>
      <c r="B10" s="454"/>
      <c r="C10" s="394"/>
      <c r="D10" s="454"/>
      <c r="E10" s="394"/>
      <c r="F10" s="562"/>
      <c r="G10" s="454"/>
      <c r="H10" s="394"/>
      <c r="I10" s="562"/>
      <c r="J10" s="454"/>
      <c r="K10" s="394"/>
      <c r="L10" s="566"/>
    </row>
    <row r="11" spans="1:12" s="50" customFormat="1" ht="30">
      <c r="A11" s="451" t="s">
        <v>350</v>
      </c>
      <c r="B11" s="42">
        <v>-802</v>
      </c>
      <c r="C11" s="5">
        <f>+B11/$B$20</f>
        <v>-0.17318073850140359</v>
      </c>
      <c r="D11" s="42">
        <v>37</v>
      </c>
      <c r="E11" s="5">
        <f t="shared" si="0"/>
        <v>7.4762578298646189E-3</v>
      </c>
      <c r="F11" s="560">
        <f t="shared" ref="F11:F20" si="2">+D11/B11-1</f>
        <v>-1.046134663341646</v>
      </c>
      <c r="G11" s="42">
        <v>-51</v>
      </c>
      <c r="H11" s="5">
        <f t="shared" si="1"/>
        <v>-1.4847161572052401E-2</v>
      </c>
      <c r="I11" s="560">
        <f t="shared" ref="I11:I20" si="3">+G11/D11-1</f>
        <v>-2.3783783783783781</v>
      </c>
      <c r="J11" s="42">
        <v>81</v>
      </c>
      <c r="K11" s="5">
        <v>1.6970458830923948E-2</v>
      </c>
      <c r="L11" s="564">
        <v>-2.5882352941176467</v>
      </c>
    </row>
    <row r="12" spans="1:12" s="50" customFormat="1" ht="30">
      <c r="A12" s="451" t="s">
        <v>351</v>
      </c>
      <c r="B12" s="42">
        <f>2162+1</f>
        <v>2163</v>
      </c>
      <c r="C12" s="5">
        <f>+B12/$B$20</f>
        <v>0.46706974735478296</v>
      </c>
      <c r="D12" s="42">
        <v>1140</v>
      </c>
      <c r="E12" s="5">
        <f t="shared" si="0"/>
        <v>0.23034956556880179</v>
      </c>
      <c r="F12" s="560">
        <f t="shared" si="2"/>
        <v>-0.47295423023578365</v>
      </c>
      <c r="G12" s="42">
        <v>602</v>
      </c>
      <c r="H12" s="5">
        <f t="shared" si="1"/>
        <v>0.17525473071324599</v>
      </c>
      <c r="I12" s="560">
        <f t="shared" si="3"/>
        <v>-0.47192982456140353</v>
      </c>
      <c r="J12" s="42">
        <v>596</v>
      </c>
      <c r="K12" s="5">
        <v>0.12486905510161324</v>
      </c>
      <c r="L12" s="564">
        <v>-9.966777408637828E-3</v>
      </c>
    </row>
    <row r="13" spans="1:12" s="50" customFormat="1">
      <c r="A13" s="451" t="s">
        <v>352</v>
      </c>
      <c r="B13" s="42">
        <v>97</v>
      </c>
      <c r="C13" s="5">
        <f>+B13/$B$20</f>
        <v>2.0945800043187218E-2</v>
      </c>
      <c r="D13" s="42">
        <v>15</v>
      </c>
      <c r="E13" s="5">
        <f t="shared" si="0"/>
        <v>3.0309153364316025E-3</v>
      </c>
      <c r="F13" s="568">
        <f t="shared" si="2"/>
        <v>-0.84536082474226804</v>
      </c>
      <c r="G13" s="42">
        <v>54</v>
      </c>
      <c r="H13" s="5">
        <f t="shared" si="1"/>
        <v>1.5720524017467249E-2</v>
      </c>
      <c r="I13" s="568">
        <f t="shared" si="3"/>
        <v>2.6</v>
      </c>
      <c r="J13" s="42">
        <v>136</v>
      </c>
      <c r="K13" s="5">
        <v>2.8493609888958726E-2</v>
      </c>
      <c r="L13" s="564">
        <v>1.5185185185185186</v>
      </c>
    </row>
    <row r="14" spans="1:12" s="50" customFormat="1">
      <c r="A14" s="452" t="s">
        <v>6</v>
      </c>
      <c r="B14" s="453">
        <f>+SUM(B11:B13)</f>
        <v>1458</v>
      </c>
      <c r="C14" s="7">
        <f>+B14/$B$20</f>
        <v>0.31483480889656662</v>
      </c>
      <c r="D14" s="453">
        <f>+SUM(D11:D13)</f>
        <v>1192</v>
      </c>
      <c r="E14" s="7">
        <f t="shared" si="0"/>
        <v>0.240856738735098</v>
      </c>
      <c r="F14" s="560">
        <f t="shared" si="2"/>
        <v>-0.1824417009602195</v>
      </c>
      <c r="G14" s="453">
        <f>+SUM(G11:G13)</f>
        <v>605</v>
      </c>
      <c r="H14" s="7">
        <f t="shared" si="1"/>
        <v>0.17612809315866085</v>
      </c>
      <c r="I14" s="560">
        <f t="shared" si="3"/>
        <v>-0.4924496644295302</v>
      </c>
      <c r="J14" s="453">
        <v>813</v>
      </c>
      <c r="K14" s="7">
        <v>0.1703331238214959</v>
      </c>
      <c r="L14" s="565">
        <v>0.34380165289256204</v>
      </c>
    </row>
    <row r="15" spans="1:12">
      <c r="A15" s="181" t="s">
        <v>300</v>
      </c>
      <c r="B15" s="454"/>
      <c r="C15" s="394"/>
      <c r="D15" s="454"/>
      <c r="E15" s="394"/>
      <c r="F15" s="562"/>
      <c r="G15" s="454"/>
      <c r="H15" s="394"/>
      <c r="I15" s="562"/>
      <c r="J15" s="454"/>
      <c r="K15" s="394"/>
      <c r="L15" s="566"/>
    </row>
    <row r="16" spans="1:12">
      <c r="A16" s="451" t="s">
        <v>353</v>
      </c>
      <c r="B16" s="42">
        <v>729</v>
      </c>
      <c r="C16" s="5">
        <f>+B16/$B$20+0.001</f>
        <v>0.15841740444828331</v>
      </c>
      <c r="D16" s="42">
        <v>877</v>
      </c>
      <c r="E16" s="5">
        <f t="shared" si="0"/>
        <v>0.17720751667003434</v>
      </c>
      <c r="F16" s="560">
        <f t="shared" si="2"/>
        <v>0.20301783264746232</v>
      </c>
      <c r="G16" s="42">
        <v>662</v>
      </c>
      <c r="H16" s="5">
        <f t="shared" si="1"/>
        <v>0.19272197962154294</v>
      </c>
      <c r="I16" s="560">
        <f t="shared" si="3"/>
        <v>-0.24515393386545037</v>
      </c>
      <c r="J16" s="42">
        <v>488</v>
      </c>
      <c r="K16" s="5">
        <v>0.10224177666038131</v>
      </c>
      <c r="L16" s="564">
        <v>-0.26283987915407858</v>
      </c>
    </row>
    <row r="17" spans="1:12">
      <c r="A17" s="451" t="s">
        <v>354</v>
      </c>
      <c r="B17" s="42">
        <v>331</v>
      </c>
      <c r="C17" s="5">
        <f>+B17/$B$20</f>
        <v>7.1474843446339878E-2</v>
      </c>
      <c r="D17" s="42">
        <v>274</v>
      </c>
      <c r="E17" s="5">
        <f t="shared" si="0"/>
        <v>5.5364720145483937E-2</v>
      </c>
      <c r="F17" s="560">
        <f t="shared" si="2"/>
        <v>-0.17220543806646527</v>
      </c>
      <c r="G17" s="42">
        <v>187</v>
      </c>
      <c r="H17" s="5">
        <f t="shared" si="1"/>
        <v>5.4439592430858809E-2</v>
      </c>
      <c r="I17" s="560">
        <f t="shared" si="3"/>
        <v>-0.31751824817518248</v>
      </c>
      <c r="J17" s="42">
        <v>258</v>
      </c>
      <c r="K17" s="5">
        <v>5.4054054054054057E-2</v>
      </c>
      <c r="L17" s="564">
        <v>-0.3796791443850267</v>
      </c>
    </row>
    <row r="18" spans="1:12">
      <c r="A18" s="451" t="s">
        <v>355</v>
      </c>
      <c r="B18" s="42">
        <v>-82</v>
      </c>
      <c r="C18" s="5">
        <f>+B18/$B$20</f>
        <v>-1.7706758799395379E-2</v>
      </c>
      <c r="D18" s="42">
        <v>480</v>
      </c>
      <c r="E18" s="5">
        <f t="shared" si="0"/>
        <v>9.6989290765811281E-2</v>
      </c>
      <c r="F18" s="568">
        <f t="shared" si="2"/>
        <v>-6.8536585365853657</v>
      </c>
      <c r="G18" s="42">
        <v>-99</v>
      </c>
      <c r="H18" s="5">
        <f t="shared" si="1"/>
        <v>-2.8820960698689956E-2</v>
      </c>
      <c r="I18" s="568">
        <f t="shared" si="3"/>
        <v>-1.20625</v>
      </c>
      <c r="J18" s="42">
        <v>1013</v>
      </c>
      <c r="K18" s="5">
        <v>0.21223549130525873</v>
      </c>
      <c r="L18" s="564">
        <v>11.232323232323232</v>
      </c>
    </row>
    <row r="19" spans="1:12">
      <c r="A19" s="452" t="s">
        <v>6</v>
      </c>
      <c r="B19" s="453">
        <f>+SUM(B16:B18)</f>
        <v>978</v>
      </c>
      <c r="C19" s="7">
        <f>+B19/$B$20</f>
        <v>0.2111854890952278</v>
      </c>
      <c r="D19" s="453">
        <f>+SUM(D16:D18)</f>
        <v>1631</v>
      </c>
      <c r="E19" s="7">
        <f t="shared" si="0"/>
        <v>0.32956152758132956</v>
      </c>
      <c r="F19" s="560">
        <f t="shared" si="2"/>
        <v>0.66768916155419222</v>
      </c>
      <c r="G19" s="453">
        <f>+SUM(G16:G18)</f>
        <v>750</v>
      </c>
      <c r="H19" s="7">
        <f t="shared" si="1"/>
        <v>0.2183406113537118</v>
      </c>
      <c r="I19" s="560">
        <f t="shared" si="3"/>
        <v>-0.54015941140404666</v>
      </c>
      <c r="J19" s="453">
        <v>1759</v>
      </c>
      <c r="K19" s="7">
        <v>0.36853132201969413</v>
      </c>
      <c r="L19" s="565">
        <v>1.3453333333333335</v>
      </c>
    </row>
    <row r="20" spans="1:12" ht="30">
      <c r="A20" s="378" t="s">
        <v>356</v>
      </c>
      <c r="B20" s="455">
        <f>+B19+B14+B9</f>
        <v>4631</v>
      </c>
      <c r="C20" s="456">
        <v>1</v>
      </c>
      <c r="D20" s="455">
        <f>+D19+D14+D9</f>
        <v>4949</v>
      </c>
      <c r="E20" s="456">
        <v>1</v>
      </c>
      <c r="F20" s="563">
        <f t="shared" si="2"/>
        <v>6.8667674368386944E-2</v>
      </c>
      <c r="G20" s="455">
        <f>+G19+G14+G9</f>
        <v>3435</v>
      </c>
      <c r="H20" s="456">
        <v>1</v>
      </c>
      <c r="I20" s="563">
        <f t="shared" si="3"/>
        <v>-0.30592038795716303</v>
      </c>
      <c r="J20" s="455">
        <v>4773</v>
      </c>
      <c r="K20" s="456">
        <v>1</v>
      </c>
      <c r="L20" s="567">
        <v>0.38951965065502181</v>
      </c>
    </row>
    <row r="21" spans="1:12" s="24" customFormat="1" ht="11.25">
      <c r="A21" s="24" t="s">
        <v>18</v>
      </c>
    </row>
    <row r="22" spans="1:12">
      <c r="B22" s="556"/>
      <c r="D22" s="556"/>
      <c r="G22" s="556"/>
      <c r="J22" s="556"/>
    </row>
    <row r="26" spans="1:12">
      <c r="C26" s="559"/>
    </row>
  </sheetData>
  <mergeCells count="5">
    <mergeCell ref="A2:L2"/>
    <mergeCell ref="J4:K4"/>
    <mergeCell ref="G4:H4"/>
    <mergeCell ref="B4:C4"/>
    <mergeCell ref="D4:E4"/>
  </mergeCells>
  <hyperlinks>
    <hyperlink ref="A2:L2" location="Índice!A1" display="Tabela 49 - Decomposição dos resultadosda prestação de serviços a clientes e de mercado (2016-2017)"/>
  </hyperlinks>
  <pageMargins left="0.70866141732283472" right="0.70866141732283472" top="0.74803149606299213" bottom="0.74803149606299213" header="0.31496062992125984" footer="0.31496062992125984"/>
  <pageSetup paperSize="9" scale="77" orientation="landscape" verticalDpi="0" r:id="rId1"/>
</worksheet>
</file>

<file path=xl/worksheets/sheet58.xml><?xml version="1.0" encoding="utf-8"?>
<worksheet xmlns="http://schemas.openxmlformats.org/spreadsheetml/2006/main" xmlns:r="http://schemas.openxmlformats.org/officeDocument/2006/relationships">
  <sheetPr>
    <pageSetUpPr fitToPage="1"/>
  </sheetPr>
  <dimension ref="A2:L18"/>
  <sheetViews>
    <sheetView showGridLines="0" workbookViewId="0">
      <selection activeCell="L3" sqref="L3"/>
    </sheetView>
  </sheetViews>
  <sheetFormatPr defaultRowHeight="15"/>
  <cols>
    <col min="1" max="1" width="51.85546875" style="33" customWidth="1"/>
    <col min="2" max="12" width="10.7109375" style="33" customWidth="1"/>
    <col min="13" max="16384" width="9.140625" style="33"/>
  </cols>
  <sheetData>
    <row r="2" spans="1:12">
      <c r="A2" s="597" t="s">
        <v>601</v>
      </c>
      <c r="B2" s="597"/>
      <c r="C2" s="597"/>
      <c r="D2" s="597"/>
      <c r="E2" s="597"/>
      <c r="F2" s="597"/>
      <c r="G2" s="597"/>
      <c r="H2" s="597"/>
      <c r="I2" s="597"/>
      <c r="J2" s="597"/>
      <c r="K2" s="597"/>
      <c r="L2" s="597"/>
    </row>
    <row r="4" spans="1:12">
      <c r="A4" s="179"/>
      <c r="B4" s="621">
        <v>2014</v>
      </c>
      <c r="C4" s="622"/>
      <c r="D4" s="621">
        <v>2015</v>
      </c>
      <c r="E4" s="622"/>
      <c r="F4" s="553" t="s">
        <v>53</v>
      </c>
      <c r="G4" s="621">
        <v>2016</v>
      </c>
      <c r="H4" s="622"/>
      <c r="I4" s="553" t="s">
        <v>53</v>
      </c>
      <c r="J4" s="621">
        <v>2017</v>
      </c>
      <c r="K4" s="622"/>
      <c r="L4" s="536" t="s">
        <v>53</v>
      </c>
    </row>
    <row r="5" spans="1:12">
      <c r="A5" s="368"/>
      <c r="B5" s="369" t="s">
        <v>199</v>
      </c>
      <c r="C5" s="369" t="s">
        <v>85</v>
      </c>
      <c r="D5" s="369" t="s">
        <v>199</v>
      </c>
      <c r="E5" s="369" t="s">
        <v>85</v>
      </c>
      <c r="F5" s="369" t="s">
        <v>85</v>
      </c>
      <c r="G5" s="369" t="s">
        <v>199</v>
      </c>
      <c r="H5" s="369" t="s">
        <v>85</v>
      </c>
      <c r="I5" s="369" t="s">
        <v>85</v>
      </c>
      <c r="J5" s="369" t="s">
        <v>199</v>
      </c>
      <c r="K5" s="369" t="s">
        <v>85</v>
      </c>
      <c r="L5" s="370" t="s">
        <v>85</v>
      </c>
    </row>
    <row r="6" spans="1:12">
      <c r="A6" s="181" t="s">
        <v>358</v>
      </c>
      <c r="B6" s="48"/>
      <c r="C6" s="48"/>
      <c r="D6" s="48"/>
      <c r="E6" s="48"/>
      <c r="F6" s="48"/>
      <c r="G6" s="48"/>
      <c r="H6" s="48"/>
      <c r="I6" s="48"/>
      <c r="J6" s="48"/>
      <c r="K6" s="48"/>
      <c r="L6" s="17"/>
    </row>
    <row r="7" spans="1:12" s="50" customFormat="1">
      <c r="A7" s="431" t="s">
        <v>359</v>
      </c>
      <c r="B7" s="42">
        <v>2668</v>
      </c>
      <c r="C7" s="5">
        <f>+B7/$B$10</f>
        <v>0.55780890654401005</v>
      </c>
      <c r="D7" s="42">
        <v>2553</v>
      </c>
      <c r="E7" s="5">
        <f>+D7/$D$10+0.001</f>
        <v>0.55830189914865747</v>
      </c>
      <c r="F7" s="560">
        <f>+D7/B7-1</f>
        <v>-4.31034482758621E-2</v>
      </c>
      <c r="G7" s="42">
        <v>2212</v>
      </c>
      <c r="H7" s="5">
        <v>0.53400000000000003</v>
      </c>
      <c r="I7" s="560">
        <f>+G7/D7-1</f>
        <v>-0.13356835095965536</v>
      </c>
      <c r="J7" s="42">
        <v>2410</v>
      </c>
      <c r="K7" s="5">
        <v>0.57799999999999996</v>
      </c>
      <c r="L7" s="564">
        <f>+J7/G7-1</f>
        <v>8.9511754068716032E-2</v>
      </c>
    </row>
    <row r="8" spans="1:12" s="50" customFormat="1">
      <c r="A8" s="431" t="s">
        <v>360</v>
      </c>
      <c r="B8" s="42">
        <v>1777</v>
      </c>
      <c r="C8" s="5">
        <v>0.40100000000000002</v>
      </c>
      <c r="D8" s="42">
        <v>1742</v>
      </c>
      <c r="E8" s="5">
        <f t="shared" ref="E8:E9" si="0">+D8/$D$10</f>
        <v>0.38026631739794803</v>
      </c>
      <c r="F8" s="560">
        <f t="shared" ref="F8:F17" si="1">+D8/B8-1</f>
        <v>-1.9696117051209883E-2</v>
      </c>
      <c r="G8" s="42">
        <v>1665</v>
      </c>
      <c r="H8" s="5">
        <v>0.40100000000000002</v>
      </c>
      <c r="I8" s="560">
        <f t="shared" ref="I8:I17" si="2">+G8/D8-1</f>
        <v>-4.4202066590126265E-2</v>
      </c>
      <c r="J8" s="42">
        <v>1496</v>
      </c>
      <c r="K8" s="5">
        <v>0.35799999999999998</v>
      </c>
      <c r="L8" s="564">
        <f t="shared" ref="L8:L17" si="3">+J8/G8-1</f>
        <v>-0.1015015015015015</v>
      </c>
    </row>
    <row r="9" spans="1:12" s="50" customFormat="1">
      <c r="A9" s="278" t="s">
        <v>361</v>
      </c>
      <c r="B9" s="42">
        <v>338</v>
      </c>
      <c r="C9" s="5">
        <f>+B9/$B$10</f>
        <v>7.0666945431737405E-2</v>
      </c>
      <c r="D9" s="42">
        <v>286</v>
      </c>
      <c r="E9" s="5">
        <f t="shared" si="0"/>
        <v>6.2431783453394459E-2</v>
      </c>
      <c r="F9" s="560">
        <f t="shared" si="1"/>
        <v>-0.15384615384615385</v>
      </c>
      <c r="G9" s="42">
        <v>271</v>
      </c>
      <c r="H9" s="5">
        <v>6.5000000000000002E-2</v>
      </c>
      <c r="I9" s="560">
        <f t="shared" si="2"/>
        <v>-5.2447552447552392E-2</v>
      </c>
      <c r="J9" s="42">
        <v>266</v>
      </c>
      <c r="K9" s="5">
        <v>6.4000000000000001E-2</v>
      </c>
      <c r="L9" s="564">
        <f t="shared" si="3"/>
        <v>-1.8450184501844991E-2</v>
      </c>
    </row>
    <row r="10" spans="1:12" s="50" customFormat="1">
      <c r="A10" s="452" t="s">
        <v>6</v>
      </c>
      <c r="B10" s="453">
        <f>+SUM(B7:B9)</f>
        <v>4783</v>
      </c>
      <c r="C10" s="7">
        <v>1</v>
      </c>
      <c r="D10" s="453">
        <f>+SUM(D7:D9)</f>
        <v>4581</v>
      </c>
      <c r="E10" s="7">
        <v>1</v>
      </c>
      <c r="F10" s="561">
        <f t="shared" si="1"/>
        <v>-4.2232908216600418E-2</v>
      </c>
      <c r="G10" s="453">
        <f>+SUM(G7:G9)</f>
        <v>4148</v>
      </c>
      <c r="H10" s="7">
        <v>1</v>
      </c>
      <c r="I10" s="561">
        <f t="shared" si="2"/>
        <v>-9.4520846976642647E-2</v>
      </c>
      <c r="J10" s="453">
        <f>+SUM(J7:J9)</f>
        <v>4172</v>
      </c>
      <c r="K10" s="7">
        <v>1</v>
      </c>
      <c r="L10" s="565">
        <f t="shared" si="3"/>
        <v>5.7859209257473676E-3</v>
      </c>
    </row>
    <row r="11" spans="1:12" s="50" customFormat="1">
      <c r="A11" s="181" t="s">
        <v>304</v>
      </c>
      <c r="B11" s="454"/>
      <c r="C11" s="394"/>
      <c r="D11" s="454"/>
      <c r="E11" s="394"/>
      <c r="F11" s="562"/>
      <c r="G11" s="454"/>
      <c r="H11" s="394"/>
      <c r="I11" s="562"/>
      <c r="J11" s="454"/>
      <c r="K11" s="394"/>
      <c r="L11" s="566"/>
    </row>
    <row r="12" spans="1:12" s="50" customFormat="1">
      <c r="A12" s="431" t="s">
        <v>362</v>
      </c>
      <c r="B12" s="42">
        <v>1527</v>
      </c>
      <c r="C12" s="5">
        <f>+B12/$B$16</f>
        <v>0.15238000199580881</v>
      </c>
      <c r="D12" s="42">
        <v>228</v>
      </c>
      <c r="E12" s="5">
        <f>+D12/$D$16</f>
        <v>5.9905412506568577E-2</v>
      </c>
      <c r="F12" s="560">
        <f t="shared" si="1"/>
        <v>-0.85068762278978394</v>
      </c>
      <c r="G12" s="42">
        <v>412</v>
      </c>
      <c r="H12" s="5">
        <v>0.06</v>
      </c>
      <c r="I12" s="560">
        <f t="shared" si="2"/>
        <v>0.80701754385964919</v>
      </c>
      <c r="J12" s="42">
        <v>488</v>
      </c>
      <c r="K12" s="5">
        <v>0.14099999999999999</v>
      </c>
      <c r="L12" s="564">
        <f t="shared" si="3"/>
        <v>0.18446601941747565</v>
      </c>
    </row>
    <row r="13" spans="1:12" s="50" customFormat="1" ht="45">
      <c r="A13" s="431" t="s">
        <v>363</v>
      </c>
      <c r="B13" s="42">
        <v>6293</v>
      </c>
      <c r="C13" s="5">
        <f>+B13/$B$16+0.001</f>
        <v>0.62898123939726569</v>
      </c>
      <c r="D13" s="42">
        <v>2393</v>
      </c>
      <c r="E13" s="5">
        <f>+D13/$D$16-0.001</f>
        <v>0.62774408828166051</v>
      </c>
      <c r="F13" s="560">
        <f t="shared" si="1"/>
        <v>-0.61973621484188779</v>
      </c>
      <c r="G13" s="42">
        <v>4160</v>
      </c>
      <c r="H13" s="5">
        <v>0.60699999999999998</v>
      </c>
      <c r="I13" s="560">
        <f t="shared" si="2"/>
        <v>0.73840367739239454</v>
      </c>
      <c r="J13" s="42">
        <v>2009</v>
      </c>
      <c r="K13" s="5">
        <v>0.57899999999999996</v>
      </c>
      <c r="L13" s="564">
        <f t="shared" si="3"/>
        <v>-0.51706730769230769</v>
      </c>
    </row>
    <row r="14" spans="1:12" s="50" customFormat="1" ht="30">
      <c r="A14" s="431" t="s">
        <v>364</v>
      </c>
      <c r="B14" s="42">
        <v>996</v>
      </c>
      <c r="C14" s="5">
        <f t="shared" ref="C14:C15" si="4">+B14/$B$16</f>
        <v>9.9391278315537374E-2</v>
      </c>
      <c r="D14" s="42">
        <v>635</v>
      </c>
      <c r="E14" s="5">
        <f t="shared" ref="E14:E15" si="5">+D14/$D$16</f>
        <v>0.16684182869153968</v>
      </c>
      <c r="F14" s="560">
        <f t="shared" si="1"/>
        <v>-0.3624497991967871</v>
      </c>
      <c r="G14" s="42">
        <v>1142</v>
      </c>
      <c r="H14" s="5">
        <v>0.16700000000000001</v>
      </c>
      <c r="I14" s="560">
        <f t="shared" si="2"/>
        <v>0.7984251968503937</v>
      </c>
      <c r="J14" s="42">
        <v>480</v>
      </c>
      <c r="K14" s="5">
        <v>0.13800000000000001</v>
      </c>
      <c r="L14" s="564">
        <f t="shared" si="3"/>
        <v>-0.57968476357267951</v>
      </c>
    </row>
    <row r="15" spans="1:12" ht="30">
      <c r="A15" s="431" t="s">
        <v>365</v>
      </c>
      <c r="B15" s="42">
        <v>1205</v>
      </c>
      <c r="C15" s="5">
        <f t="shared" si="4"/>
        <v>0.12024748029138808</v>
      </c>
      <c r="D15" s="42">
        <v>550</v>
      </c>
      <c r="E15" s="5">
        <f t="shared" si="5"/>
        <v>0.14450867052023122</v>
      </c>
      <c r="F15" s="560">
        <f t="shared" si="1"/>
        <v>-0.54356846473029052</v>
      </c>
      <c r="G15" s="42">
        <v>1140</v>
      </c>
      <c r="H15" s="5">
        <v>0.16600000000000001</v>
      </c>
      <c r="I15" s="560">
        <f t="shared" si="2"/>
        <v>1.0727272727272728</v>
      </c>
      <c r="J15" s="42">
        <v>494</v>
      </c>
      <c r="K15" s="5">
        <v>0.14199999999999999</v>
      </c>
      <c r="L15" s="564">
        <f t="shared" si="3"/>
        <v>-0.56666666666666665</v>
      </c>
    </row>
    <row r="16" spans="1:12">
      <c r="A16" s="452" t="s">
        <v>6</v>
      </c>
      <c r="B16" s="453">
        <f>+SUM(B12:B15)</f>
        <v>10021</v>
      </c>
      <c r="C16" s="7">
        <v>1</v>
      </c>
      <c r="D16" s="453">
        <f>+SUM(D12:D15)</f>
        <v>3806</v>
      </c>
      <c r="E16" s="7">
        <v>1</v>
      </c>
      <c r="F16" s="561">
        <f t="shared" si="1"/>
        <v>-0.62019758507135014</v>
      </c>
      <c r="G16" s="453">
        <f>+SUM(G12:G15)</f>
        <v>6854</v>
      </c>
      <c r="H16" s="7">
        <v>1</v>
      </c>
      <c r="I16" s="561">
        <f t="shared" si="2"/>
        <v>0.80084077771939044</v>
      </c>
      <c r="J16" s="453">
        <f>+SUM(J12:J15)</f>
        <v>3471</v>
      </c>
      <c r="K16" s="7">
        <v>1</v>
      </c>
      <c r="L16" s="565">
        <f t="shared" si="3"/>
        <v>-0.49358039101254747</v>
      </c>
    </row>
    <row r="17" spans="1:12">
      <c r="A17" s="378" t="s">
        <v>366</v>
      </c>
      <c r="B17" s="455">
        <f>+B16+B10</f>
        <v>14804</v>
      </c>
      <c r="C17" s="456" t="s">
        <v>0</v>
      </c>
      <c r="D17" s="455">
        <f>+D16+D10</f>
        <v>8387</v>
      </c>
      <c r="E17" s="456" t="s">
        <v>0</v>
      </c>
      <c r="F17" s="563">
        <f t="shared" si="1"/>
        <v>-0.4334639286679276</v>
      </c>
      <c r="G17" s="455">
        <f>+G16+G10</f>
        <v>11002</v>
      </c>
      <c r="H17" s="456" t="s">
        <v>0</v>
      </c>
      <c r="I17" s="563">
        <f t="shared" si="2"/>
        <v>0.31179205913914387</v>
      </c>
      <c r="J17" s="455">
        <f>+J16+J10</f>
        <v>7643</v>
      </c>
      <c r="K17" s="456" t="s">
        <v>0</v>
      </c>
      <c r="L17" s="567">
        <f t="shared" si="3"/>
        <v>-0.30530812579530997</v>
      </c>
    </row>
    <row r="18" spans="1:12" s="24" customFormat="1" ht="11.25">
      <c r="A18" s="24" t="s">
        <v>18</v>
      </c>
    </row>
  </sheetData>
  <mergeCells count="5">
    <mergeCell ref="J4:K4"/>
    <mergeCell ref="A2:L2"/>
    <mergeCell ref="G4:H4"/>
    <mergeCell ref="D4:E4"/>
    <mergeCell ref="B4:C4"/>
  </mergeCells>
  <hyperlinks>
    <hyperlink ref="A2:L2" location="Índice!A1" display="Tabela 50 - Decomposição dos custos operativos, provisões e imparidades (2016-2017)"/>
  </hyperlinks>
  <pageMargins left="0.70866141732283472" right="0.70866141732283472" top="0.74803149606299213" bottom="0.74803149606299213" header="0.31496062992125984" footer="0.31496062992125984"/>
  <pageSetup paperSize="9" scale="77" orientation="landscape" verticalDpi="0" r:id="rId1"/>
</worksheet>
</file>

<file path=xl/worksheets/sheet59.xml><?xml version="1.0" encoding="utf-8"?>
<worksheet xmlns="http://schemas.openxmlformats.org/spreadsheetml/2006/main" xmlns:r="http://schemas.openxmlformats.org/officeDocument/2006/relationships">
  <sheetPr>
    <pageSetUpPr fitToPage="1"/>
  </sheetPr>
  <dimension ref="A2:L32"/>
  <sheetViews>
    <sheetView showGridLines="0" zoomScaleNormal="100" workbookViewId="0">
      <selection activeCell="C11" sqref="C11"/>
    </sheetView>
  </sheetViews>
  <sheetFormatPr defaultRowHeight="15"/>
  <cols>
    <col min="1" max="1" width="51.85546875" style="33" customWidth="1"/>
    <col min="2" max="12" width="10.7109375" style="33" customWidth="1"/>
    <col min="13" max="16384" width="9.140625" style="33"/>
  </cols>
  <sheetData>
    <row r="2" spans="1:12" ht="31.5" customHeight="1">
      <c r="A2" s="597" t="s">
        <v>606</v>
      </c>
      <c r="B2" s="597"/>
      <c r="C2" s="597"/>
      <c r="D2" s="597"/>
      <c r="E2" s="597"/>
      <c r="F2" s="597"/>
      <c r="G2" s="597"/>
      <c r="H2" s="597"/>
      <c r="I2" s="597"/>
      <c r="J2" s="597"/>
      <c r="K2" s="597"/>
      <c r="L2" s="597"/>
    </row>
    <row r="4" spans="1:12">
      <c r="A4" s="179"/>
      <c r="B4" s="621">
        <v>2014</v>
      </c>
      <c r="C4" s="622"/>
      <c r="D4" s="621">
        <v>2015</v>
      </c>
      <c r="E4" s="622"/>
      <c r="F4" s="569" t="s">
        <v>53</v>
      </c>
      <c r="G4" s="621">
        <v>2016</v>
      </c>
      <c r="H4" s="622"/>
      <c r="I4" s="569" t="s">
        <v>53</v>
      </c>
      <c r="J4" s="621">
        <v>2017</v>
      </c>
      <c r="K4" s="622"/>
      <c r="L4" s="536" t="s">
        <v>53</v>
      </c>
    </row>
    <row r="5" spans="1:12">
      <c r="A5" s="368"/>
      <c r="B5" s="369" t="s">
        <v>199</v>
      </c>
      <c r="C5" s="369" t="s">
        <v>367</v>
      </c>
      <c r="D5" s="369" t="s">
        <v>199</v>
      </c>
      <c r="E5" s="369" t="s">
        <v>367</v>
      </c>
      <c r="F5" s="369" t="s">
        <v>85</v>
      </c>
      <c r="G5" s="369" t="s">
        <v>199</v>
      </c>
      <c r="H5" s="369" t="s">
        <v>367</v>
      </c>
      <c r="I5" s="369" t="s">
        <v>85</v>
      </c>
      <c r="J5" s="369" t="s">
        <v>199</v>
      </c>
      <c r="K5" s="369" t="s">
        <v>367</v>
      </c>
      <c r="L5" s="370" t="s">
        <v>85</v>
      </c>
    </row>
    <row r="6" spans="1:12" s="50" customFormat="1">
      <c r="A6" s="451" t="s">
        <v>368</v>
      </c>
      <c r="B6" s="51">
        <v>11734</v>
      </c>
      <c r="D6" s="51">
        <v>8520</v>
      </c>
      <c r="G6" s="51">
        <v>7533</v>
      </c>
      <c r="J6" s="51">
        <v>6567</v>
      </c>
      <c r="L6" s="19"/>
    </row>
    <row r="7" spans="1:12" s="50" customFormat="1">
      <c r="A7" s="451" t="s">
        <v>381</v>
      </c>
      <c r="B7" s="51">
        <v>8445</v>
      </c>
      <c r="D7" s="51">
        <v>5172</v>
      </c>
      <c r="G7" s="51">
        <v>3697</v>
      </c>
      <c r="J7" s="51">
        <v>2699</v>
      </c>
      <c r="L7" s="19"/>
    </row>
    <row r="8" spans="1:12" s="50" customFormat="1">
      <c r="A8" s="181" t="s">
        <v>369</v>
      </c>
      <c r="B8" s="48">
        <f>+B6-B7</f>
        <v>3289</v>
      </c>
      <c r="C8" s="16">
        <f>+B8/B20</f>
        <v>0.4152777777777778</v>
      </c>
      <c r="D8" s="48">
        <f>+D6-D7</f>
        <v>3348</v>
      </c>
      <c r="E8" s="16">
        <f>+D8/D20</f>
        <v>0.40351934434132819</v>
      </c>
      <c r="F8" s="16">
        <f>+D8/B8-1</f>
        <v>1.7938583155974408E-2</v>
      </c>
      <c r="G8" s="48">
        <v>3836</v>
      </c>
      <c r="H8" s="16">
        <v>0.52757529913354417</v>
      </c>
      <c r="I8" s="16">
        <f>+G8/D8-1</f>
        <v>0.14575866188769404</v>
      </c>
      <c r="J8" s="48">
        <v>3868</v>
      </c>
      <c r="K8" s="16">
        <f>+J8/J20</f>
        <v>0.44763337576669365</v>
      </c>
      <c r="L8" s="17">
        <v>8.3420229405630764E-3</v>
      </c>
    </row>
    <row r="9" spans="1:12" s="50" customFormat="1">
      <c r="A9" s="451" t="s">
        <v>348</v>
      </c>
      <c r="B9" s="51">
        <v>2746</v>
      </c>
      <c r="C9" s="18"/>
      <c r="D9" s="51">
        <v>2601</v>
      </c>
      <c r="E9" s="18"/>
      <c r="F9" s="18"/>
      <c r="G9" s="51">
        <v>2539</v>
      </c>
      <c r="H9" s="18"/>
      <c r="I9" s="18"/>
      <c r="J9" s="51">
        <v>2643</v>
      </c>
      <c r="K9" s="18"/>
      <c r="L9" s="19"/>
    </row>
    <row r="10" spans="1:12" s="50" customFormat="1">
      <c r="A10" s="451" t="s">
        <v>349</v>
      </c>
      <c r="B10" s="51">
        <v>551</v>
      </c>
      <c r="C10" s="18"/>
      <c r="D10" s="51">
        <v>475</v>
      </c>
      <c r="E10" s="18"/>
      <c r="F10" s="18"/>
      <c r="G10" s="51">
        <v>459</v>
      </c>
      <c r="H10" s="18"/>
      <c r="I10" s="18"/>
      <c r="J10" s="51">
        <v>442</v>
      </c>
      <c r="K10" s="18"/>
      <c r="L10" s="19"/>
    </row>
    <row r="11" spans="1:12" s="50" customFormat="1">
      <c r="A11" s="432" t="s">
        <v>370</v>
      </c>
      <c r="B11" s="433">
        <f>+B9-B10</f>
        <v>2195</v>
      </c>
      <c r="C11" s="434">
        <f>+B11/B20+0.001</f>
        <v>0.27814646464646464</v>
      </c>
      <c r="D11" s="433">
        <f>+D9-D10</f>
        <v>2126</v>
      </c>
      <c r="E11" s="434">
        <f>+D11/D20</f>
        <v>0.25623719416656621</v>
      </c>
      <c r="F11" s="434">
        <f>+D11/B11-1</f>
        <v>-3.1435079726651494E-2</v>
      </c>
      <c r="G11" s="433">
        <v>2080</v>
      </c>
      <c r="H11" s="434">
        <v>0.2860679411360198</v>
      </c>
      <c r="I11" s="434">
        <f>+G11/D11-1</f>
        <v>-2.1636876763875823E-2</v>
      </c>
      <c r="J11" s="433">
        <v>2201</v>
      </c>
      <c r="K11" s="434">
        <v>0.255</v>
      </c>
      <c r="L11" s="435">
        <v>5.8173076923076827E-2</v>
      </c>
    </row>
    <row r="12" spans="1:12" s="50" customFormat="1" ht="30">
      <c r="A12" s="451" t="s">
        <v>350</v>
      </c>
      <c r="B12" s="51">
        <v>-802</v>
      </c>
      <c r="C12" s="18"/>
      <c r="D12" s="51">
        <v>37</v>
      </c>
      <c r="E12" s="18"/>
      <c r="F12" s="18"/>
      <c r="G12" s="51">
        <v>-51</v>
      </c>
      <c r="H12" s="18"/>
      <c r="I12" s="18"/>
      <c r="J12" s="51">
        <v>81</v>
      </c>
      <c r="K12" s="18"/>
      <c r="L12" s="19"/>
    </row>
    <row r="13" spans="1:12" s="50" customFormat="1" ht="30">
      <c r="A13" s="451" t="s">
        <v>351</v>
      </c>
      <c r="B13" s="51">
        <v>2163</v>
      </c>
      <c r="C13" s="18"/>
      <c r="D13" s="51">
        <v>1140</v>
      </c>
      <c r="E13" s="18"/>
      <c r="F13" s="18"/>
      <c r="G13" s="51">
        <v>602</v>
      </c>
      <c r="H13" s="18"/>
      <c r="I13" s="18"/>
      <c r="J13" s="51">
        <v>596</v>
      </c>
      <c r="K13" s="18"/>
      <c r="L13" s="19"/>
    </row>
    <row r="14" spans="1:12" s="50" customFormat="1">
      <c r="A14" s="451" t="s">
        <v>352</v>
      </c>
      <c r="B14" s="51">
        <v>97</v>
      </c>
      <c r="C14" s="18"/>
      <c r="D14" s="51">
        <v>15</v>
      </c>
      <c r="E14" s="18"/>
      <c r="F14" s="18"/>
      <c r="G14" s="51">
        <v>54</v>
      </c>
      <c r="H14" s="18"/>
      <c r="I14" s="18"/>
      <c r="J14" s="51">
        <v>136</v>
      </c>
      <c r="K14" s="18"/>
      <c r="L14" s="19"/>
    </row>
    <row r="15" spans="1:12" s="50" customFormat="1">
      <c r="A15" s="432" t="s">
        <v>371</v>
      </c>
      <c r="B15" s="433">
        <f>+SUM(B12:B14)</f>
        <v>1458</v>
      </c>
      <c r="C15" s="434">
        <f>+B15/B20</f>
        <v>0.18409090909090908</v>
      </c>
      <c r="D15" s="433">
        <f>+SUM(D12:D14)</f>
        <v>1192</v>
      </c>
      <c r="E15" s="434">
        <f>+D15/D20</f>
        <v>0.14366638544052068</v>
      </c>
      <c r="F15" s="434">
        <f>+D15/B15-1</f>
        <v>-0.1824417009602195</v>
      </c>
      <c r="G15" s="433">
        <v>605</v>
      </c>
      <c r="H15" s="434">
        <v>8.3207261724659601E-2</v>
      </c>
      <c r="I15" s="434">
        <f>+G15/D15-1</f>
        <v>-0.4924496644295302</v>
      </c>
      <c r="J15" s="433">
        <v>813</v>
      </c>
      <c r="K15" s="434">
        <v>9.4E-2</v>
      </c>
      <c r="L15" s="435">
        <v>0.34380165289256204</v>
      </c>
    </row>
    <row r="16" spans="1:12" s="50" customFormat="1">
      <c r="A16" s="451" t="s">
        <v>353</v>
      </c>
      <c r="B16" s="51">
        <v>729</v>
      </c>
      <c r="C16" s="18"/>
      <c r="D16" s="51">
        <v>877</v>
      </c>
      <c r="E16" s="18"/>
      <c r="F16" s="18"/>
      <c r="G16" s="51">
        <v>662</v>
      </c>
      <c r="H16" s="18"/>
      <c r="I16" s="18"/>
      <c r="J16" s="51">
        <v>488</v>
      </c>
      <c r="K16" s="18"/>
      <c r="L16" s="19"/>
    </row>
    <row r="17" spans="1:12" s="50" customFormat="1">
      <c r="A17" s="451" t="s">
        <v>354</v>
      </c>
      <c r="B17" s="51">
        <v>331</v>
      </c>
      <c r="C17" s="18"/>
      <c r="D17" s="51">
        <v>274</v>
      </c>
      <c r="E17" s="18"/>
      <c r="F17" s="18"/>
      <c r="G17" s="51">
        <v>187</v>
      </c>
      <c r="H17" s="18"/>
      <c r="I17" s="18"/>
      <c r="J17" s="51">
        <v>258</v>
      </c>
      <c r="K17" s="18"/>
      <c r="L17" s="19"/>
    </row>
    <row r="18" spans="1:12" s="50" customFormat="1">
      <c r="A18" s="451" t="s">
        <v>355</v>
      </c>
      <c r="B18" s="51">
        <v>-82</v>
      </c>
      <c r="C18" s="18"/>
      <c r="D18" s="51">
        <v>480</v>
      </c>
      <c r="E18" s="18"/>
      <c r="F18" s="18"/>
      <c r="G18" s="51">
        <v>-99</v>
      </c>
      <c r="H18" s="18"/>
      <c r="I18" s="18"/>
      <c r="J18" s="51">
        <v>1013</v>
      </c>
      <c r="K18" s="18"/>
      <c r="L18" s="19"/>
    </row>
    <row r="19" spans="1:12" s="50" customFormat="1">
      <c r="A19" s="432" t="s">
        <v>372</v>
      </c>
      <c r="B19" s="433">
        <f>+SUM(B16:B18)</f>
        <v>978</v>
      </c>
      <c r="C19" s="434">
        <f>+B19/B20</f>
        <v>0.12348484848484849</v>
      </c>
      <c r="D19" s="433">
        <f>+SUM(D16:D18)</f>
        <v>1631</v>
      </c>
      <c r="E19" s="434">
        <f>+D19/D20</f>
        <v>0.19657707605158492</v>
      </c>
      <c r="F19" s="434">
        <f>+D19/B19-1</f>
        <v>0.66768916155419222</v>
      </c>
      <c r="G19" s="433">
        <v>750</v>
      </c>
      <c r="H19" s="434">
        <v>0.10314949800577637</v>
      </c>
      <c r="I19" s="434">
        <f>+G19/D19-1</f>
        <v>-0.54015941140404666</v>
      </c>
      <c r="J19" s="433">
        <v>1759</v>
      </c>
      <c r="K19" s="434">
        <v>0.20299999999999999</v>
      </c>
      <c r="L19" s="435">
        <v>1.3453333333333335</v>
      </c>
    </row>
    <row r="20" spans="1:12" s="50" customFormat="1">
      <c r="A20" s="181" t="s">
        <v>301</v>
      </c>
      <c r="B20" s="48">
        <f>+B8+B11+B15+B19</f>
        <v>7920</v>
      </c>
      <c r="C20" s="16">
        <v>1</v>
      </c>
      <c r="D20" s="48">
        <f>+D8+D11+D15+D19</f>
        <v>8297</v>
      </c>
      <c r="E20" s="16">
        <v>1</v>
      </c>
      <c r="F20" s="16">
        <f>+D20/B20-1</f>
        <v>4.7601010101010033E-2</v>
      </c>
      <c r="G20" s="48">
        <v>7271</v>
      </c>
      <c r="H20" s="16">
        <v>0.99999999999999989</v>
      </c>
      <c r="I20" s="16">
        <f>+G20/D20-1</f>
        <v>-0.1236591539110522</v>
      </c>
      <c r="J20" s="48">
        <v>8641</v>
      </c>
      <c r="K20" s="16">
        <v>1</v>
      </c>
      <c r="L20" s="17">
        <v>0.18841974969055153</v>
      </c>
    </row>
    <row r="21" spans="1:12" s="50" customFormat="1">
      <c r="A21" s="451" t="s">
        <v>373</v>
      </c>
      <c r="B21" s="51">
        <v>2668</v>
      </c>
      <c r="C21" s="18"/>
      <c r="D21" s="51">
        <v>2553</v>
      </c>
      <c r="E21" s="18"/>
      <c r="F21" s="18"/>
      <c r="G21" s="51">
        <v>2212</v>
      </c>
      <c r="H21" s="18"/>
      <c r="I21" s="18"/>
      <c r="J21" s="51">
        <v>2410</v>
      </c>
      <c r="K21" s="18"/>
      <c r="L21" s="19"/>
    </row>
    <row r="22" spans="1:12" s="50" customFormat="1">
      <c r="A22" s="451" t="s">
        <v>374</v>
      </c>
      <c r="B22" s="51">
        <v>1777</v>
      </c>
      <c r="C22" s="18"/>
      <c r="D22" s="51">
        <v>1742</v>
      </c>
      <c r="E22" s="18"/>
      <c r="F22" s="18"/>
      <c r="G22" s="51">
        <v>1665</v>
      </c>
      <c r="H22" s="18"/>
      <c r="I22" s="18"/>
      <c r="J22" s="51">
        <v>1496</v>
      </c>
      <c r="K22" s="18"/>
      <c r="L22" s="19"/>
    </row>
    <row r="23" spans="1:12" s="50" customFormat="1">
      <c r="A23" s="451" t="s">
        <v>375</v>
      </c>
      <c r="B23" s="51">
        <v>338</v>
      </c>
      <c r="C23" s="18"/>
      <c r="D23" s="51">
        <v>286</v>
      </c>
      <c r="E23" s="18"/>
      <c r="F23" s="18"/>
      <c r="G23" s="51">
        <v>271</v>
      </c>
      <c r="H23" s="18"/>
      <c r="I23" s="18"/>
      <c r="J23" s="51">
        <v>266</v>
      </c>
      <c r="K23" s="18"/>
      <c r="L23" s="19"/>
    </row>
    <row r="24" spans="1:12" s="50" customFormat="1">
      <c r="A24" s="432" t="s">
        <v>302</v>
      </c>
      <c r="B24" s="433">
        <f>+SUM(B21:B23)</f>
        <v>4783</v>
      </c>
      <c r="C24" s="434">
        <f>+B24/B20</f>
        <v>0.60391414141414146</v>
      </c>
      <c r="D24" s="433">
        <f>+SUM(D21:D23)</f>
        <v>4581</v>
      </c>
      <c r="E24" s="434">
        <f>+D24/D20</f>
        <v>0.55212727491864533</v>
      </c>
      <c r="F24" s="434">
        <f>+D24/B24-1</f>
        <v>-4.2232908216600418E-2</v>
      </c>
      <c r="G24" s="433">
        <v>4148</v>
      </c>
      <c r="H24" s="434">
        <v>0.57048549030394724</v>
      </c>
      <c r="I24" s="434">
        <f>+G24/D24-1</f>
        <v>-9.4520846976642647E-2</v>
      </c>
      <c r="J24" s="433">
        <v>4172</v>
      </c>
      <c r="K24" s="434">
        <v>0.48281448906376578</v>
      </c>
      <c r="L24" s="435">
        <v>5.7859209257473676E-3</v>
      </c>
    </row>
    <row r="25" spans="1:12" s="50" customFormat="1">
      <c r="A25" s="181" t="s">
        <v>303</v>
      </c>
      <c r="B25" s="48">
        <f>+B20-B24</f>
        <v>3137</v>
      </c>
      <c r="C25" s="16">
        <f>+B25/B20</f>
        <v>0.3960858585858586</v>
      </c>
      <c r="D25" s="48">
        <f>+D20-D24</f>
        <v>3716</v>
      </c>
      <c r="E25" s="16">
        <f>+D25/D20</f>
        <v>0.44787272508135473</v>
      </c>
      <c r="F25" s="16">
        <f>+D25/B25-1</f>
        <v>0.18457124641377121</v>
      </c>
      <c r="G25" s="48">
        <v>3123</v>
      </c>
      <c r="H25" s="16">
        <v>0.42951450969605282</v>
      </c>
      <c r="I25" s="16">
        <f>+G25/D25-1</f>
        <v>-0.15958019375672772</v>
      </c>
      <c r="J25" s="48">
        <v>4469</v>
      </c>
      <c r="K25" s="16">
        <v>0.51718551093623422</v>
      </c>
      <c r="L25" s="17">
        <v>0.43099583733589508</v>
      </c>
    </row>
    <row r="26" spans="1:12" s="50" customFormat="1">
      <c r="A26" s="451" t="s">
        <v>376</v>
      </c>
      <c r="B26" s="51">
        <v>1527</v>
      </c>
      <c r="C26" s="18"/>
      <c r="D26" s="51">
        <v>228</v>
      </c>
      <c r="E26" s="18"/>
      <c r="F26" s="18"/>
      <c r="G26" s="51">
        <v>412</v>
      </c>
      <c r="H26" s="18"/>
      <c r="I26" s="18"/>
      <c r="J26" s="51">
        <v>488</v>
      </c>
      <c r="K26" s="18"/>
      <c r="L26" s="19"/>
    </row>
    <row r="27" spans="1:12" s="50" customFormat="1" ht="45">
      <c r="A27" s="451" t="s">
        <v>377</v>
      </c>
      <c r="B27" s="51">
        <v>6293</v>
      </c>
      <c r="C27" s="18"/>
      <c r="D27" s="51">
        <v>2393</v>
      </c>
      <c r="E27" s="18"/>
      <c r="F27" s="18"/>
      <c r="G27" s="51">
        <v>4160</v>
      </c>
      <c r="H27" s="18"/>
      <c r="I27" s="18"/>
      <c r="J27" s="51">
        <v>2009</v>
      </c>
      <c r="K27" s="18"/>
      <c r="L27" s="19"/>
    </row>
    <row r="28" spans="1:12" s="50" customFormat="1" ht="30">
      <c r="A28" s="451" t="s">
        <v>378</v>
      </c>
      <c r="B28" s="51">
        <v>996</v>
      </c>
      <c r="C28" s="18"/>
      <c r="D28" s="51">
        <v>635</v>
      </c>
      <c r="E28" s="18"/>
      <c r="F28" s="18"/>
      <c r="G28" s="51">
        <v>1142</v>
      </c>
      <c r="H28" s="18"/>
      <c r="I28" s="18"/>
      <c r="J28" s="51">
        <v>480</v>
      </c>
      <c r="K28" s="18"/>
      <c r="L28" s="19"/>
    </row>
    <row r="29" spans="1:12" ht="30">
      <c r="A29" s="451" t="s">
        <v>379</v>
      </c>
      <c r="B29" s="51">
        <v>1205</v>
      </c>
      <c r="C29" s="18"/>
      <c r="D29" s="51">
        <v>550</v>
      </c>
      <c r="E29" s="18"/>
      <c r="F29" s="18"/>
      <c r="G29" s="51">
        <v>1140</v>
      </c>
      <c r="H29" s="18"/>
      <c r="I29" s="18"/>
      <c r="J29" s="51">
        <v>494</v>
      </c>
      <c r="K29" s="18"/>
      <c r="L29" s="19"/>
    </row>
    <row r="30" spans="1:12">
      <c r="A30" s="452" t="s">
        <v>380</v>
      </c>
      <c r="B30" s="433">
        <f>+SUM(B26:B29)</f>
        <v>10021</v>
      </c>
      <c r="C30" s="434">
        <f>+B30/B20</f>
        <v>1.2652777777777777</v>
      </c>
      <c r="D30" s="433">
        <f>+SUM(D26:D29)</f>
        <v>3806</v>
      </c>
      <c r="E30" s="434">
        <f>+D30/D20</f>
        <v>0.45872001928407857</v>
      </c>
      <c r="F30" s="434">
        <f>+D30/B30-1</f>
        <v>-0.62019758507135014</v>
      </c>
      <c r="G30" s="433">
        <v>6854</v>
      </c>
      <c r="H30" s="434">
        <v>0.94264887910878836</v>
      </c>
      <c r="I30" s="434">
        <f>+G30/D30-1</f>
        <v>0.80084077771939044</v>
      </c>
      <c r="J30" s="433">
        <v>3471</v>
      </c>
      <c r="K30" s="434">
        <v>0.40168961925703045</v>
      </c>
      <c r="L30" s="435">
        <v>-0.49358039101254747</v>
      </c>
    </row>
    <row r="31" spans="1:12">
      <c r="A31" s="378" t="s">
        <v>305</v>
      </c>
      <c r="B31" s="54">
        <f>+B20-B24-B30</f>
        <v>-6884</v>
      </c>
      <c r="C31" s="22">
        <f>+B31/B20</f>
        <v>-0.86919191919191918</v>
      </c>
      <c r="D31" s="54">
        <f>+D20-D24-D30</f>
        <v>-90</v>
      </c>
      <c r="E31" s="22">
        <f>+D31/D20</f>
        <v>-1.0847294202723876E-2</v>
      </c>
      <c r="F31" s="22">
        <f>-(D31/B31-1)</f>
        <v>0.98692620569436373</v>
      </c>
      <c r="G31" s="54">
        <v>-3731</v>
      </c>
      <c r="H31" s="22">
        <v>-0.51313436941273549</v>
      </c>
      <c r="I31" s="22">
        <f>-(G31/D31-1)</f>
        <v>-40.455555555555556</v>
      </c>
      <c r="J31" s="54">
        <v>998</v>
      </c>
      <c r="K31" s="22">
        <v>0.11549589167920379</v>
      </c>
      <c r="L31" s="32">
        <v>1.2674886089520236</v>
      </c>
    </row>
    <row r="32" spans="1:12" s="24" customFormat="1" ht="11.25">
      <c r="A32" s="24" t="s">
        <v>18</v>
      </c>
    </row>
  </sheetData>
  <mergeCells count="5">
    <mergeCell ref="A2:L2"/>
    <mergeCell ref="G4:H4"/>
    <mergeCell ref="J4:K4"/>
    <mergeCell ref="B4:C4"/>
    <mergeCell ref="D4:E4"/>
  </mergeCells>
  <hyperlinks>
    <hyperlink ref="A2:L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77" orientation="landscape" verticalDpi="0" r:id="rId1"/>
</worksheet>
</file>

<file path=xl/worksheets/sheet6.xml><?xml version="1.0" encoding="utf-8"?>
<worksheet xmlns="http://schemas.openxmlformats.org/spreadsheetml/2006/main" xmlns:r="http://schemas.openxmlformats.org/officeDocument/2006/relationships">
  <sheetPr codeName="Folha5"/>
  <dimension ref="A2:G32"/>
  <sheetViews>
    <sheetView showGridLines="0" workbookViewId="0">
      <selection activeCell="A30" sqref="A30"/>
    </sheetView>
  </sheetViews>
  <sheetFormatPr defaultRowHeight="15"/>
  <cols>
    <col min="1" max="1" width="34.140625" style="33" bestFit="1" customWidth="1"/>
    <col min="2" max="6" width="10.7109375" style="33" customWidth="1"/>
    <col min="7" max="16384" width="9.140625" style="33"/>
  </cols>
  <sheetData>
    <row r="2" spans="1:7" ht="31.5" customHeight="1">
      <c r="A2" s="597" t="s">
        <v>503</v>
      </c>
      <c r="B2" s="597"/>
      <c r="C2" s="597"/>
      <c r="D2" s="597"/>
      <c r="E2" s="597"/>
      <c r="F2" s="597"/>
      <c r="G2" s="45"/>
    </row>
    <row r="4" spans="1:7">
      <c r="A4" s="59"/>
      <c r="B4" s="79">
        <v>2014</v>
      </c>
      <c r="C4" s="79">
        <v>2015</v>
      </c>
      <c r="D4" s="79">
        <v>2016</v>
      </c>
      <c r="E4" s="79">
        <v>2017</v>
      </c>
      <c r="F4" s="80" t="s">
        <v>12</v>
      </c>
    </row>
    <row r="5" spans="1:7">
      <c r="A5" s="60" t="s">
        <v>10</v>
      </c>
      <c r="B5" s="61"/>
      <c r="C5" s="61"/>
      <c r="D5" s="61"/>
      <c r="E5" s="61"/>
      <c r="F5" s="62"/>
    </row>
    <row r="6" spans="1:7">
      <c r="A6" s="63" t="s">
        <v>11</v>
      </c>
      <c r="B6" s="64"/>
      <c r="C6" s="64"/>
      <c r="D6" s="64"/>
      <c r="E6" s="64"/>
      <c r="F6" s="65"/>
    </row>
    <row r="7" spans="1:7">
      <c r="A7" s="66" t="s">
        <v>164</v>
      </c>
      <c r="B7" s="67">
        <v>306984</v>
      </c>
      <c r="C7" s="67">
        <v>302513</v>
      </c>
      <c r="D7" s="67">
        <v>283016</v>
      </c>
      <c r="E7" s="67">
        <v>288149</v>
      </c>
      <c r="F7" s="65" t="s">
        <v>0</v>
      </c>
    </row>
    <row r="8" spans="1:7">
      <c r="A8" s="66" t="s">
        <v>609</v>
      </c>
      <c r="B8" s="64" t="s">
        <v>0</v>
      </c>
      <c r="C8" s="68">
        <v>-1.4564276965574718E-2</v>
      </c>
      <c r="D8" s="68">
        <v>-6.4450122804639798E-2</v>
      </c>
      <c r="E8" s="68">
        <v>1.813678378607575E-2</v>
      </c>
      <c r="F8" s="69">
        <f>+AVERAGE(C8:E8)</f>
        <v>-2.0292538661379589E-2</v>
      </c>
    </row>
    <row r="9" spans="1:7">
      <c r="A9" s="66" t="s">
        <v>614</v>
      </c>
      <c r="B9" s="68">
        <v>0.82099999999999995</v>
      </c>
      <c r="C9" s="68">
        <v>0.84799999999999998</v>
      </c>
      <c r="D9" s="68">
        <v>0.84</v>
      </c>
      <c r="E9" s="68">
        <v>0.85799999999999998</v>
      </c>
      <c r="F9" s="69">
        <f>+AVERAGE(B9:E9)</f>
        <v>0.84175</v>
      </c>
    </row>
    <row r="10" spans="1:7">
      <c r="A10" s="63" t="s">
        <v>12</v>
      </c>
      <c r="B10" s="64"/>
      <c r="C10" s="64"/>
      <c r="D10" s="64"/>
      <c r="E10" s="64"/>
      <c r="F10" s="65"/>
    </row>
    <row r="11" spans="1:7">
      <c r="A11" s="66" t="s">
        <v>164</v>
      </c>
      <c r="B11" s="67">
        <v>51807</v>
      </c>
      <c r="C11" s="67">
        <v>38514</v>
      </c>
      <c r="D11" s="67">
        <v>37803</v>
      </c>
      <c r="E11" s="67">
        <v>31862</v>
      </c>
      <c r="F11" s="65" t="s">
        <v>0</v>
      </c>
    </row>
    <row r="12" spans="1:7">
      <c r="A12" s="66" t="s">
        <v>609</v>
      </c>
      <c r="B12" s="68" t="s">
        <v>0</v>
      </c>
      <c r="C12" s="68">
        <v>-0.25658694770976898</v>
      </c>
      <c r="D12" s="68">
        <v>-1.8460819442280729E-2</v>
      </c>
      <c r="E12" s="68">
        <v>-0.15715683940428005</v>
      </c>
      <c r="F12" s="69">
        <f>+AVERAGE(C12:E12)</f>
        <v>-0.14406820218544325</v>
      </c>
    </row>
    <row r="13" spans="1:7">
      <c r="A13" s="66" t="s">
        <v>614</v>
      </c>
      <c r="B13" s="68">
        <v>0.13800000000000001</v>
      </c>
      <c r="C13" s="68">
        <v>0.108</v>
      </c>
      <c r="D13" s="68">
        <v>0.112</v>
      </c>
      <c r="E13" s="68">
        <v>9.5000000000000001E-2</v>
      </c>
      <c r="F13" s="69">
        <f>+AVERAGE(B13:E13)</f>
        <v>0.11324999999999999</v>
      </c>
    </row>
    <row r="14" spans="1:7">
      <c r="A14" s="63" t="s">
        <v>13</v>
      </c>
      <c r="B14" s="64"/>
      <c r="C14" s="64"/>
      <c r="D14" s="64"/>
      <c r="E14" s="64"/>
      <c r="F14" s="65"/>
    </row>
    <row r="15" spans="1:7">
      <c r="A15" s="66" t="s">
        <v>164</v>
      </c>
      <c r="B15" s="67">
        <v>15270</v>
      </c>
      <c r="C15" s="67">
        <v>15560</v>
      </c>
      <c r="D15" s="67">
        <v>16066</v>
      </c>
      <c r="E15" s="67">
        <v>15742</v>
      </c>
      <c r="F15" s="65" t="s">
        <v>0</v>
      </c>
    </row>
    <row r="16" spans="1:7">
      <c r="A16" s="66" t="s">
        <v>609</v>
      </c>
      <c r="B16" s="68" t="s">
        <v>0</v>
      </c>
      <c r="C16" s="68">
        <v>1.8991486574983618E-2</v>
      </c>
      <c r="D16" s="68">
        <v>3.2519280205655532E-2</v>
      </c>
      <c r="E16" s="68">
        <v>-2.0166811900908743E-2</v>
      </c>
      <c r="F16" s="69">
        <f>+AVERAGE(C16:E16)</f>
        <v>1.0447984959910136E-2</v>
      </c>
    </row>
    <row r="17" spans="1:6">
      <c r="A17" s="66" t="s">
        <v>614</v>
      </c>
      <c r="B17" s="68">
        <v>4.1000000000000002E-2</v>
      </c>
      <c r="C17" s="68">
        <v>4.3999999999999997E-2</v>
      </c>
      <c r="D17" s="68">
        <v>4.8000000000000001E-2</v>
      </c>
      <c r="E17" s="68">
        <v>4.7E-2</v>
      </c>
      <c r="F17" s="69">
        <f>+AVERAGE(B17:E17)</f>
        <v>4.4999999999999998E-2</v>
      </c>
    </row>
    <row r="18" spans="1:6" ht="33" customHeight="1">
      <c r="A18" s="70" t="s">
        <v>9</v>
      </c>
      <c r="B18" s="71"/>
      <c r="C18" s="71"/>
      <c r="D18" s="71"/>
      <c r="E18" s="71"/>
      <c r="F18" s="72"/>
    </row>
    <row r="19" spans="1:6">
      <c r="A19" s="63" t="s">
        <v>3</v>
      </c>
      <c r="B19" s="64"/>
      <c r="C19" s="64"/>
      <c r="D19" s="64"/>
      <c r="E19" s="64"/>
      <c r="F19" s="65"/>
    </row>
    <row r="20" spans="1:6">
      <c r="A20" s="66" t="s">
        <v>164</v>
      </c>
      <c r="B20" s="67">
        <v>310912</v>
      </c>
      <c r="C20" s="67">
        <v>282661</v>
      </c>
      <c r="D20" s="67">
        <v>269618</v>
      </c>
      <c r="E20" s="67">
        <v>236101</v>
      </c>
      <c r="F20" s="65" t="s">
        <v>0</v>
      </c>
    </row>
    <row r="21" spans="1:6">
      <c r="A21" s="66" t="s">
        <v>609</v>
      </c>
      <c r="B21" s="68" t="s">
        <v>0</v>
      </c>
      <c r="C21" s="68">
        <v>-9.0864939275421941E-2</v>
      </c>
      <c r="D21" s="68">
        <v>-4.6143613728105382E-2</v>
      </c>
      <c r="E21" s="68">
        <v>-0.12431291679338918</v>
      </c>
      <c r="F21" s="69">
        <f>+AVERAGE(C21:E21)</f>
        <v>-8.7107156598972169E-2</v>
      </c>
    </row>
    <row r="22" spans="1:6">
      <c r="A22" s="66" t="s">
        <v>614</v>
      </c>
      <c r="B22" s="68">
        <v>0.83099999999999996</v>
      </c>
      <c r="C22" s="68">
        <v>0.79300000000000004</v>
      </c>
      <c r="D22" s="68">
        <v>0.8</v>
      </c>
      <c r="E22" s="68">
        <v>0.70299999999999996</v>
      </c>
      <c r="F22" s="69">
        <f>+AVERAGE(B22:E22)</f>
        <v>0.78175000000000006</v>
      </c>
    </row>
    <row r="23" spans="1:6">
      <c r="A23" s="63" t="s">
        <v>4</v>
      </c>
      <c r="B23" s="64"/>
      <c r="C23" s="64"/>
      <c r="D23" s="64"/>
      <c r="E23" s="64"/>
      <c r="F23" s="65"/>
    </row>
    <row r="24" spans="1:6">
      <c r="A24" s="66" t="s">
        <v>164</v>
      </c>
      <c r="B24" s="67">
        <v>57602</v>
      </c>
      <c r="C24" s="67">
        <v>68555</v>
      </c>
      <c r="D24" s="67">
        <v>61954</v>
      </c>
      <c r="E24" s="67">
        <v>94368</v>
      </c>
      <c r="F24" s="65" t="s">
        <v>0</v>
      </c>
    </row>
    <row r="25" spans="1:6">
      <c r="A25" s="66" t="s">
        <v>609</v>
      </c>
      <c r="B25" s="68" t="s">
        <v>0</v>
      </c>
      <c r="C25" s="68">
        <v>0.19014964758168129</v>
      </c>
      <c r="D25" s="68">
        <v>-9.628765225001823E-2</v>
      </c>
      <c r="E25" s="68">
        <v>0.52319462827258945</v>
      </c>
      <c r="F25" s="69">
        <f>+AVERAGE(C25:E25)</f>
        <v>0.20568554120141749</v>
      </c>
    </row>
    <row r="26" spans="1:6">
      <c r="A26" s="66" t="s">
        <v>614</v>
      </c>
      <c r="B26" s="68">
        <v>0.154</v>
      </c>
      <c r="C26" s="68">
        <v>0.192</v>
      </c>
      <c r="D26" s="68">
        <v>0.184</v>
      </c>
      <c r="E26" s="68">
        <v>0.28100000000000003</v>
      </c>
      <c r="F26" s="69">
        <f>+AVERAGE(B26:E26)</f>
        <v>0.20275000000000001</v>
      </c>
    </row>
    <row r="27" spans="1:6">
      <c r="A27" s="63" t="s">
        <v>5</v>
      </c>
      <c r="B27" s="64"/>
      <c r="C27" s="64"/>
      <c r="D27" s="64"/>
      <c r="E27" s="64"/>
      <c r="F27" s="65"/>
    </row>
    <row r="28" spans="1:6">
      <c r="A28" s="66" t="s">
        <v>164</v>
      </c>
      <c r="B28" s="67">
        <v>5547</v>
      </c>
      <c r="C28" s="67">
        <v>5371</v>
      </c>
      <c r="D28" s="67">
        <v>5313</v>
      </c>
      <c r="E28" s="67">
        <v>5284</v>
      </c>
      <c r="F28" s="73" t="s">
        <v>0</v>
      </c>
    </row>
    <row r="29" spans="1:6">
      <c r="A29" s="66" t="s">
        <v>609</v>
      </c>
      <c r="B29" s="68" t="s">
        <v>0</v>
      </c>
      <c r="C29" s="68">
        <v>-3.1728862448170192E-2</v>
      </c>
      <c r="D29" s="68">
        <v>-1.0798733941537852E-2</v>
      </c>
      <c r="E29" s="68">
        <v>-5.4583098061359303E-3</v>
      </c>
      <c r="F29" s="69">
        <f>+AVERAGE(C29:E29)</f>
        <v>-1.5995302065281325E-2</v>
      </c>
    </row>
    <row r="30" spans="1:6">
      <c r="A30" s="66" t="s">
        <v>614</v>
      </c>
      <c r="B30" s="68">
        <v>1.4999999999999999E-2</v>
      </c>
      <c r="C30" s="68">
        <v>1.4999999999999999E-2</v>
      </c>
      <c r="D30" s="68">
        <v>1.6E-2</v>
      </c>
      <c r="E30" s="68">
        <v>1.6E-2</v>
      </c>
      <c r="F30" s="69">
        <f>+AVERAGE(B30:E30)</f>
        <v>1.55E-2</v>
      </c>
    </row>
    <row r="31" spans="1:6">
      <c r="A31" s="74" t="s">
        <v>6</v>
      </c>
      <c r="B31" s="75">
        <v>374061</v>
      </c>
      <c r="C31" s="75">
        <v>356587</v>
      </c>
      <c r="D31" s="75">
        <v>336885</v>
      </c>
      <c r="E31" s="75">
        <v>335753</v>
      </c>
      <c r="F31" s="76" t="s">
        <v>0</v>
      </c>
    </row>
    <row r="32" spans="1:6">
      <c r="A32" s="24" t="s">
        <v>18</v>
      </c>
    </row>
  </sheetData>
  <mergeCells count="1">
    <mergeCell ref="A2:F2"/>
  </mergeCells>
  <hyperlinks>
    <hyperlink ref="A2:F2" location="Índice!A1" display="Tabela 4 - Evolução do ativo agregado, por dimensão e origem/forma de representação legal, a 31 de dezembro (2014-2017)"/>
  </hyperlinks>
  <pageMargins left="0.7" right="0.7" top="0.75" bottom="0.75" header="0.3" footer="0.3"/>
  <pageSetup paperSize="9" orientation="portrait" verticalDpi="0" r:id="rId1"/>
</worksheet>
</file>

<file path=xl/worksheets/sheet60.xml><?xml version="1.0" encoding="utf-8"?>
<worksheet xmlns="http://schemas.openxmlformats.org/spreadsheetml/2006/main" xmlns:r="http://schemas.openxmlformats.org/officeDocument/2006/relationships">
  <sheetPr>
    <pageSetUpPr fitToPage="1"/>
  </sheetPr>
  <dimension ref="A2:C28"/>
  <sheetViews>
    <sheetView showGridLines="0" workbookViewId="0">
      <selection activeCell="A3" sqref="A3"/>
    </sheetView>
  </sheetViews>
  <sheetFormatPr defaultRowHeight="15"/>
  <cols>
    <col min="1" max="1" width="72" style="33" customWidth="1"/>
    <col min="2" max="3" width="10.7109375" style="33" customWidth="1"/>
    <col min="4" max="16384" width="9.140625" style="33"/>
  </cols>
  <sheetData>
    <row r="2" spans="1:3" ht="58.5" customHeight="1">
      <c r="A2" s="597" t="s">
        <v>544</v>
      </c>
      <c r="B2" s="597"/>
      <c r="C2" s="597"/>
    </row>
    <row r="4" spans="1:3">
      <c r="A4" s="474"/>
      <c r="B4" s="415">
        <v>2016</v>
      </c>
      <c r="C4" s="416">
        <v>2017</v>
      </c>
    </row>
    <row r="5" spans="1:3">
      <c r="A5" s="368"/>
      <c r="B5" s="472" t="s">
        <v>199</v>
      </c>
      <c r="C5" s="473" t="s">
        <v>199</v>
      </c>
    </row>
    <row r="6" spans="1:3" ht="17.25">
      <c r="A6" s="457" t="s">
        <v>382</v>
      </c>
      <c r="B6" s="459">
        <v>-3888</v>
      </c>
      <c r="C6" s="466">
        <v>660</v>
      </c>
    </row>
    <row r="7" spans="1:3" s="50" customFormat="1" ht="15" customHeight="1">
      <c r="A7" s="49" t="s">
        <v>383</v>
      </c>
      <c r="B7" s="460"/>
      <c r="C7" s="467"/>
    </row>
    <row r="8" spans="1:3" s="50" customFormat="1">
      <c r="A8" s="461" t="s">
        <v>384</v>
      </c>
      <c r="B8" s="460"/>
      <c r="C8" s="467"/>
    </row>
    <row r="9" spans="1:3" s="50" customFormat="1">
      <c r="A9" s="462" t="s">
        <v>385</v>
      </c>
      <c r="B9" s="463">
        <v>-1266</v>
      </c>
      <c r="C9" s="468">
        <v>209</v>
      </c>
    </row>
    <row r="10" spans="1:3" s="50" customFormat="1">
      <c r="A10" s="462" t="s">
        <v>386</v>
      </c>
      <c r="B10" s="463">
        <v>-714</v>
      </c>
      <c r="C10" s="468">
        <v>-390</v>
      </c>
    </row>
    <row r="11" spans="1:3" s="50" customFormat="1">
      <c r="A11" s="462" t="s">
        <v>387</v>
      </c>
      <c r="B11" s="463">
        <v>-6</v>
      </c>
      <c r="C11" s="468">
        <v>-13</v>
      </c>
    </row>
    <row r="12" spans="1:3" s="50" customFormat="1">
      <c r="A12" s="462" t="s">
        <v>388</v>
      </c>
      <c r="B12" s="463">
        <v>85</v>
      </c>
      <c r="C12" s="468">
        <v>-66</v>
      </c>
    </row>
    <row r="13" spans="1:3" s="50" customFormat="1">
      <c r="A13" s="462" t="s">
        <v>389</v>
      </c>
      <c r="B13" s="463">
        <v>2814</v>
      </c>
      <c r="C13" s="468">
        <v>-253</v>
      </c>
    </row>
    <row r="14" spans="1:3" s="50" customFormat="1" ht="30">
      <c r="A14" s="462" t="s">
        <v>390</v>
      </c>
      <c r="B14" s="463">
        <v>80</v>
      </c>
      <c r="C14" s="468">
        <v>140</v>
      </c>
    </row>
    <row r="15" spans="1:3" s="50" customFormat="1" ht="30">
      <c r="A15" s="462" t="s">
        <v>391</v>
      </c>
      <c r="B15" s="463">
        <v>-221</v>
      </c>
      <c r="C15" s="468">
        <v>230</v>
      </c>
    </row>
    <row r="16" spans="1:3" s="50" customFormat="1">
      <c r="A16" s="462" t="s">
        <v>392</v>
      </c>
      <c r="B16" s="463">
        <v>1257</v>
      </c>
      <c r="C16" s="468">
        <v>-120</v>
      </c>
    </row>
    <row r="17" spans="1:3" s="50" customFormat="1" ht="17.25">
      <c r="A17" s="462" t="s">
        <v>395</v>
      </c>
      <c r="B17" s="463">
        <v>-911</v>
      </c>
      <c r="C17" s="468">
        <v>-111</v>
      </c>
    </row>
    <row r="18" spans="1:3" s="50" customFormat="1">
      <c r="A18" s="464"/>
      <c r="B18" s="460"/>
      <c r="C18" s="467"/>
    </row>
    <row r="19" spans="1:3">
      <c r="A19" s="457" t="s">
        <v>393</v>
      </c>
      <c r="B19" s="465">
        <v>-2770</v>
      </c>
      <c r="C19" s="469">
        <v>286</v>
      </c>
    </row>
    <row r="20" spans="1:3" ht="15" customHeight="1">
      <c r="A20" s="461" t="s">
        <v>394</v>
      </c>
      <c r="B20" s="463">
        <v>-355</v>
      </c>
      <c r="C20" s="468">
        <v>-1</v>
      </c>
    </row>
    <row r="21" spans="1:3" ht="17.25">
      <c r="A21" s="457" t="s">
        <v>396</v>
      </c>
      <c r="B21" s="465">
        <v>480</v>
      </c>
      <c r="C21" s="469">
        <v>440</v>
      </c>
    </row>
    <row r="22" spans="1:3" ht="15" customHeight="1">
      <c r="A22" s="461" t="s">
        <v>397</v>
      </c>
      <c r="B22" s="463">
        <v>108</v>
      </c>
      <c r="C22" s="468">
        <v>92</v>
      </c>
    </row>
    <row r="23" spans="1:3">
      <c r="A23" s="458" t="s">
        <v>398</v>
      </c>
      <c r="B23" s="470">
        <v>0.22500000000000001</v>
      </c>
      <c r="C23" s="471">
        <v>0.20909090909090908</v>
      </c>
    </row>
    <row r="24" spans="1:3" s="24" customFormat="1" ht="11.25">
      <c r="A24" s="24" t="s">
        <v>18</v>
      </c>
    </row>
    <row r="25" spans="1:3" s="24" customFormat="1" ht="11.25"/>
    <row r="26" spans="1:3" s="24" customFormat="1" ht="11.25">
      <c r="A26" s="591" t="s">
        <v>468</v>
      </c>
      <c r="B26" s="591"/>
      <c r="C26" s="591"/>
    </row>
    <row r="27" spans="1:3" s="24" customFormat="1" ht="26.25" customHeight="1">
      <c r="A27" s="591" t="s">
        <v>469</v>
      </c>
      <c r="B27" s="591"/>
      <c r="C27" s="591"/>
    </row>
    <row r="28" spans="1:3" s="24" customFormat="1" ht="60" customHeight="1">
      <c r="A28" s="591" t="s">
        <v>470</v>
      </c>
      <c r="B28" s="591"/>
      <c r="C28" s="591"/>
    </row>
  </sheetData>
  <mergeCells count="4">
    <mergeCell ref="A2:C2"/>
    <mergeCell ref="A26:C26"/>
    <mergeCell ref="A27:C27"/>
    <mergeCell ref="A28:C28"/>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0" r:id="rId1"/>
</worksheet>
</file>

<file path=xl/worksheets/sheet61.xml><?xml version="1.0" encoding="utf-8"?>
<worksheet xmlns="http://schemas.openxmlformats.org/spreadsheetml/2006/main" xmlns:r="http://schemas.openxmlformats.org/officeDocument/2006/relationships">
  <sheetPr>
    <pageSetUpPr fitToPage="1"/>
  </sheetPr>
  <dimension ref="A2:C12"/>
  <sheetViews>
    <sheetView showGridLines="0" workbookViewId="0">
      <selection activeCell="C3" sqref="C3"/>
    </sheetView>
  </sheetViews>
  <sheetFormatPr defaultRowHeight="15"/>
  <cols>
    <col min="1" max="1" width="72" style="33" customWidth="1"/>
    <col min="2" max="3" width="10.7109375" style="33" customWidth="1"/>
    <col min="4" max="16384" width="9.140625" style="33"/>
  </cols>
  <sheetData>
    <row r="2" spans="1:3" ht="29.25" customHeight="1">
      <c r="A2" s="597" t="s">
        <v>545</v>
      </c>
      <c r="B2" s="597"/>
      <c r="C2" s="597"/>
    </row>
    <row r="4" spans="1:3">
      <c r="A4" s="474"/>
      <c r="B4" s="415">
        <v>2016</v>
      </c>
      <c r="C4" s="416">
        <v>2017</v>
      </c>
    </row>
    <row r="5" spans="1:3">
      <c r="A5" s="368"/>
      <c r="B5" s="472" t="s">
        <v>199</v>
      </c>
      <c r="C5" s="473" t="s">
        <v>199</v>
      </c>
    </row>
    <row r="6" spans="1:3" s="50" customFormat="1" ht="30">
      <c r="A6" s="254" t="s">
        <v>399</v>
      </c>
      <c r="B6" s="463">
        <v>28</v>
      </c>
      <c r="C6" s="468">
        <v>24</v>
      </c>
    </row>
    <row r="7" spans="1:3" s="50" customFormat="1">
      <c r="A7" s="254" t="s">
        <v>400</v>
      </c>
      <c r="B7" s="463">
        <v>15</v>
      </c>
      <c r="C7" s="468">
        <v>13</v>
      </c>
    </row>
    <row r="8" spans="1:3" s="50" customFormat="1" ht="17.25">
      <c r="A8" s="431" t="s">
        <v>401</v>
      </c>
      <c r="B8" s="463">
        <v>33</v>
      </c>
      <c r="C8" s="468">
        <v>31</v>
      </c>
    </row>
    <row r="9" spans="1:3" ht="30">
      <c r="A9" s="458" t="s">
        <v>402</v>
      </c>
      <c r="B9" s="477">
        <v>76</v>
      </c>
      <c r="C9" s="478">
        <v>68</v>
      </c>
    </row>
    <row r="10" spans="1:3" s="24" customFormat="1" ht="11.25">
      <c r="A10" s="24" t="s">
        <v>18</v>
      </c>
    </row>
    <row r="11" spans="1:3" s="24" customFormat="1" ht="11.25"/>
    <row r="12" spans="1:3" s="24" customFormat="1" ht="30.75" customHeight="1">
      <c r="A12" s="591" t="s">
        <v>471</v>
      </c>
      <c r="B12" s="591"/>
      <c r="C12" s="591"/>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62.xml><?xml version="1.0" encoding="utf-8"?>
<worksheet xmlns="http://schemas.openxmlformats.org/spreadsheetml/2006/main" xmlns:r="http://schemas.openxmlformats.org/officeDocument/2006/relationships">
  <sheetPr>
    <pageSetUpPr fitToPage="1"/>
  </sheetPr>
  <dimension ref="A2:C18"/>
  <sheetViews>
    <sheetView showGridLines="0" workbookViewId="0">
      <selection activeCell="C3" sqref="C3"/>
    </sheetView>
  </sheetViews>
  <sheetFormatPr defaultRowHeight="15"/>
  <cols>
    <col min="1" max="1" width="72" style="33" customWidth="1"/>
    <col min="2" max="3" width="10.7109375" style="33" customWidth="1"/>
    <col min="4" max="16384" width="9.140625" style="33"/>
  </cols>
  <sheetData>
    <row r="2" spans="1:3">
      <c r="A2" s="597" t="s">
        <v>546</v>
      </c>
      <c r="B2" s="597"/>
      <c r="C2" s="597"/>
    </row>
    <row r="4" spans="1:3">
      <c r="A4" s="474"/>
      <c r="B4" s="415">
        <v>2016</v>
      </c>
      <c r="C4" s="416">
        <v>2017</v>
      </c>
    </row>
    <row r="5" spans="1:3">
      <c r="A5" s="368"/>
      <c r="B5" s="472" t="s">
        <v>199</v>
      </c>
      <c r="C5" s="473" t="s">
        <v>199</v>
      </c>
    </row>
    <row r="6" spans="1:3">
      <c r="A6" s="457" t="s">
        <v>403</v>
      </c>
      <c r="B6" s="459"/>
      <c r="C6" s="466"/>
    </row>
    <row r="7" spans="1:3" s="50" customFormat="1" ht="17.25">
      <c r="A7" s="431" t="s">
        <v>409</v>
      </c>
      <c r="B7" s="463">
        <v>176</v>
      </c>
      <c r="C7" s="468">
        <v>231</v>
      </c>
    </row>
    <row r="8" spans="1:3" s="50" customFormat="1">
      <c r="A8" s="254" t="s">
        <v>404</v>
      </c>
      <c r="B8" s="475">
        <v>160</v>
      </c>
      <c r="C8" s="476">
        <v>163</v>
      </c>
    </row>
    <row r="9" spans="1:3" s="50" customFormat="1">
      <c r="A9" s="464" t="s">
        <v>6</v>
      </c>
      <c r="B9" s="463">
        <v>336</v>
      </c>
      <c r="C9" s="468">
        <f>+C8+C7</f>
        <v>394</v>
      </c>
    </row>
    <row r="10" spans="1:3" s="50" customFormat="1">
      <c r="A10" s="457" t="s">
        <v>405</v>
      </c>
      <c r="B10" s="459"/>
      <c r="C10" s="466"/>
    </row>
    <row r="11" spans="1:3" s="50" customFormat="1">
      <c r="A11" s="254" t="s">
        <v>406</v>
      </c>
      <c r="B11" s="463">
        <v>267</v>
      </c>
      <c r="C11" s="468">
        <v>266</v>
      </c>
    </row>
    <row r="12" spans="1:3" s="50" customFormat="1">
      <c r="A12" s="254" t="s">
        <v>407</v>
      </c>
      <c r="B12" s="463">
        <v>389</v>
      </c>
      <c r="C12" s="468">
        <v>98</v>
      </c>
    </row>
    <row r="13" spans="1:3" s="50" customFormat="1">
      <c r="A13" s="254" t="s">
        <v>408</v>
      </c>
      <c r="B13" s="475">
        <v>113</v>
      </c>
      <c r="C13" s="476">
        <v>101</v>
      </c>
    </row>
    <row r="14" spans="1:3" s="50" customFormat="1">
      <c r="A14" s="464" t="s">
        <v>6</v>
      </c>
      <c r="B14" s="463">
        <v>769</v>
      </c>
      <c r="C14" s="468">
        <f>+SUM(C11:C13)</f>
        <v>465</v>
      </c>
    </row>
    <row r="15" spans="1:3">
      <c r="A15" s="458" t="s">
        <v>6</v>
      </c>
      <c r="B15" s="477">
        <v>1105</v>
      </c>
      <c r="C15" s="478">
        <v>859</v>
      </c>
    </row>
    <row r="16" spans="1:3" s="24" customFormat="1" ht="11.25">
      <c r="A16" s="24" t="s">
        <v>18</v>
      </c>
    </row>
    <row r="17" spans="1:3" s="24" customFormat="1" ht="11.25"/>
    <row r="18" spans="1:3" s="24" customFormat="1" ht="11.25">
      <c r="A18" s="591" t="s">
        <v>472</v>
      </c>
      <c r="B18" s="591"/>
      <c r="C18" s="591"/>
    </row>
  </sheetData>
  <mergeCells count="2">
    <mergeCell ref="A2:C2"/>
    <mergeCell ref="A18:C18"/>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63.xml><?xml version="1.0" encoding="utf-8"?>
<worksheet xmlns="http://schemas.openxmlformats.org/spreadsheetml/2006/main" xmlns:r="http://schemas.openxmlformats.org/officeDocument/2006/relationships">
  <sheetPr>
    <pageSetUpPr fitToPage="1"/>
  </sheetPr>
  <dimension ref="A2:H27"/>
  <sheetViews>
    <sheetView showGridLines="0" workbookViewId="0">
      <selection activeCell="F11" sqref="F11"/>
    </sheetView>
  </sheetViews>
  <sheetFormatPr defaultRowHeight="15"/>
  <cols>
    <col min="1" max="1" width="56.85546875" style="33" customWidth="1"/>
    <col min="2" max="8" width="10.7109375" style="33" customWidth="1"/>
    <col min="9" max="16384" width="9.140625" style="33"/>
  </cols>
  <sheetData>
    <row r="2" spans="1:8">
      <c r="A2" s="597" t="s">
        <v>602</v>
      </c>
      <c r="B2" s="597"/>
      <c r="C2" s="597"/>
      <c r="D2" s="597"/>
      <c r="E2" s="597"/>
      <c r="F2" s="597"/>
      <c r="G2" s="597"/>
      <c r="H2" s="597"/>
    </row>
    <row r="4" spans="1:8">
      <c r="A4" s="179"/>
      <c r="B4" s="535">
        <v>2014</v>
      </c>
      <c r="C4" s="535">
        <v>2015</v>
      </c>
      <c r="D4" s="558" t="s">
        <v>53</v>
      </c>
      <c r="E4" s="415">
        <v>2016</v>
      </c>
      <c r="F4" s="558" t="s">
        <v>53</v>
      </c>
      <c r="G4" s="438">
        <v>2017</v>
      </c>
      <c r="H4" s="439" t="s">
        <v>53</v>
      </c>
    </row>
    <row r="5" spans="1:8">
      <c r="A5" s="181" t="s">
        <v>410</v>
      </c>
      <c r="B5" s="518"/>
      <c r="C5" s="518"/>
      <c r="D5" s="518"/>
      <c r="E5" s="48"/>
      <c r="F5" s="48"/>
      <c r="G5" s="48"/>
      <c r="H5" s="17"/>
    </row>
    <row r="6" spans="1:8" s="50" customFormat="1" ht="17.25">
      <c r="A6" s="431" t="s">
        <v>411</v>
      </c>
      <c r="B6" s="481">
        <v>402229</v>
      </c>
      <c r="C6" s="481">
        <v>386019</v>
      </c>
      <c r="D6" s="572">
        <f>+C6/B6-1</f>
        <v>-4.0300425876801493E-2</v>
      </c>
      <c r="E6" s="481">
        <v>367328</v>
      </c>
      <c r="F6" s="572">
        <f>+E6/C6-1</f>
        <v>-4.8419896429968468E-2</v>
      </c>
      <c r="G6" s="481">
        <v>358723</v>
      </c>
      <c r="H6" s="487">
        <f>+G6/E6-1</f>
        <v>-2.342592995905568E-2</v>
      </c>
    </row>
    <row r="7" spans="1:8" s="50" customFormat="1">
      <c r="A7" s="181" t="s">
        <v>412</v>
      </c>
      <c r="B7" s="482"/>
      <c r="C7" s="482"/>
      <c r="D7" s="573"/>
      <c r="E7" s="482"/>
      <c r="F7" s="573"/>
      <c r="G7" s="482"/>
      <c r="H7" s="488"/>
    </row>
    <row r="8" spans="1:8" s="50" customFormat="1">
      <c r="A8" s="479" t="s">
        <v>413</v>
      </c>
      <c r="B8" s="481">
        <v>26219</v>
      </c>
      <c r="C8" s="481">
        <v>27226</v>
      </c>
      <c r="D8" s="572">
        <f>+C8/B8-1</f>
        <v>3.8407261909302326E-2</v>
      </c>
      <c r="E8" s="481">
        <v>23526</v>
      </c>
      <c r="F8" s="572">
        <f>+E8/C8-1</f>
        <v>-0.1358995078234041</v>
      </c>
      <c r="G8" s="481">
        <v>27146</v>
      </c>
      <c r="H8" s="487">
        <f>+G8/E8-1</f>
        <v>0.15387231148516545</v>
      </c>
    </row>
    <row r="9" spans="1:8" s="50" customFormat="1">
      <c r="A9" s="431" t="s">
        <v>414</v>
      </c>
      <c r="B9" s="481">
        <v>26485</v>
      </c>
      <c r="C9" s="481">
        <v>27628</v>
      </c>
      <c r="D9" s="572">
        <f>+C9/B9-1</f>
        <v>4.3156503681329061E-2</v>
      </c>
      <c r="E9" s="481">
        <v>24173</v>
      </c>
      <c r="F9" s="572">
        <f>+E9/C9-1</f>
        <v>-0.12505429274648905</v>
      </c>
      <c r="G9" s="481">
        <v>28285</v>
      </c>
      <c r="H9" s="487">
        <f>+G9/E9-1</f>
        <v>0.17010714433458807</v>
      </c>
    </row>
    <row r="10" spans="1:8" s="50" customFormat="1">
      <c r="A10" s="431" t="s">
        <v>415</v>
      </c>
      <c r="B10" s="483">
        <v>2007</v>
      </c>
      <c r="C10" s="483">
        <v>1634</v>
      </c>
      <c r="D10" s="574">
        <f>+C10/B10-1</f>
        <v>-0.18584952665670151</v>
      </c>
      <c r="E10" s="483">
        <v>1146</v>
      </c>
      <c r="F10" s="574">
        <f>+E10/C10-1</f>
        <v>-0.29865361077111385</v>
      </c>
      <c r="G10" s="483">
        <v>1380</v>
      </c>
      <c r="H10" s="570">
        <f>+G10/E10-1</f>
        <v>0.20418848167539272</v>
      </c>
    </row>
    <row r="11" spans="1:8" s="50" customFormat="1">
      <c r="A11" s="432" t="s">
        <v>416</v>
      </c>
      <c r="B11" s="481">
        <f t="shared" ref="B11:G11" si="0">+B9+B10</f>
        <v>28492</v>
      </c>
      <c r="C11" s="481">
        <f t="shared" si="0"/>
        <v>29262</v>
      </c>
      <c r="D11" s="572">
        <f>+C11/B11-1</f>
        <v>2.7025129861013575E-2</v>
      </c>
      <c r="E11" s="481">
        <f t="shared" si="0"/>
        <v>25319</v>
      </c>
      <c r="F11" s="572">
        <f>+E11/C11-1</f>
        <v>-0.1347481375162326</v>
      </c>
      <c r="G11" s="481">
        <f t="shared" si="0"/>
        <v>29665</v>
      </c>
      <c r="H11" s="487">
        <f>+G11/C11-1</f>
        <v>1.3772127674116508E-2</v>
      </c>
    </row>
    <row r="12" spans="1:8" s="50" customFormat="1">
      <c r="A12" s="181" t="s">
        <v>417</v>
      </c>
      <c r="B12" s="484"/>
      <c r="C12" s="484"/>
      <c r="D12" s="575"/>
      <c r="E12" s="484"/>
      <c r="F12" s="575"/>
      <c r="G12" s="484"/>
      <c r="H12" s="489"/>
    </row>
    <row r="13" spans="1:8" s="50" customFormat="1">
      <c r="A13" s="480" t="s">
        <v>418</v>
      </c>
      <c r="B13" s="481">
        <v>210633</v>
      </c>
      <c r="C13" s="481">
        <v>201075</v>
      </c>
      <c r="D13" s="572">
        <f>+C13/B13-1</f>
        <v>-4.5377504949366876E-2</v>
      </c>
      <c r="E13" s="481">
        <v>184964</v>
      </c>
      <c r="F13" s="572">
        <f t="shared" ref="F13:H16" si="1">+E13/C13-1</f>
        <v>-8.0124331717021047E-2</v>
      </c>
      <c r="G13" s="481">
        <v>172143</v>
      </c>
      <c r="H13" s="487">
        <f t="shared" si="1"/>
        <v>-6.9316191258839588E-2</v>
      </c>
    </row>
    <row r="14" spans="1:8" s="50" customFormat="1">
      <c r="A14" s="480" t="s">
        <v>419</v>
      </c>
      <c r="B14" s="481">
        <v>4645</v>
      </c>
      <c r="C14" s="481">
        <v>5751</v>
      </c>
      <c r="D14" s="572">
        <f t="shared" ref="D14:D16" si="2">+C14/B14-1</f>
        <v>0.23810548977395052</v>
      </c>
      <c r="E14" s="481">
        <v>6666</v>
      </c>
      <c r="F14" s="572">
        <f t="shared" si="1"/>
        <v>0.15910276473656748</v>
      </c>
      <c r="G14" s="481">
        <v>4901</v>
      </c>
      <c r="H14" s="487">
        <f t="shared" si="1"/>
        <v>-0.2647764776477648</v>
      </c>
    </row>
    <row r="15" spans="1:8" s="50" customFormat="1">
      <c r="A15" s="431" t="s">
        <v>420</v>
      </c>
      <c r="B15" s="481">
        <v>15106</v>
      </c>
      <c r="C15" s="481">
        <v>13977</v>
      </c>
      <c r="D15" s="572">
        <f t="shared" si="2"/>
        <v>-7.4738514497550645E-2</v>
      </c>
      <c r="E15" s="481">
        <v>14909</v>
      </c>
      <c r="F15" s="572">
        <f t="shared" si="1"/>
        <v>6.6680975888960381E-2</v>
      </c>
      <c r="G15" s="481">
        <v>14895</v>
      </c>
      <c r="H15" s="487">
        <f t="shared" si="1"/>
        <v>-9.3903011603724273E-4</v>
      </c>
    </row>
    <row r="16" spans="1:8" s="50" customFormat="1">
      <c r="A16" s="278" t="s">
        <v>421</v>
      </c>
      <c r="B16" s="481">
        <v>1558</v>
      </c>
      <c r="C16" s="481">
        <v>1390</v>
      </c>
      <c r="D16" s="572">
        <f t="shared" si="2"/>
        <v>-0.10783055198973046</v>
      </c>
      <c r="E16" s="481">
        <v>1549</v>
      </c>
      <c r="F16" s="572">
        <f t="shared" si="1"/>
        <v>0.11438848920863309</v>
      </c>
      <c r="G16" s="481">
        <v>1350</v>
      </c>
      <c r="H16" s="487">
        <f t="shared" si="1"/>
        <v>-0.12846998063266624</v>
      </c>
    </row>
    <row r="17" spans="1:8" s="50" customFormat="1">
      <c r="A17" s="431" t="s">
        <v>300</v>
      </c>
      <c r="B17" s="483">
        <v>3269</v>
      </c>
      <c r="C17" s="483">
        <v>1322</v>
      </c>
      <c r="D17" s="578">
        <f>+C17/B17-1</f>
        <v>-0.59559498317528292</v>
      </c>
      <c r="E17" s="483">
        <v>1475</v>
      </c>
      <c r="F17" s="574">
        <f>+E17/C17-1</f>
        <v>0.11573373676248111</v>
      </c>
      <c r="G17" s="483">
        <v>2559</v>
      </c>
      <c r="H17" s="570">
        <f>+G17/E17-1</f>
        <v>0.7349152542372881</v>
      </c>
    </row>
    <row r="18" spans="1:8" s="50" customFormat="1">
      <c r="A18" s="452" t="s">
        <v>422</v>
      </c>
      <c r="B18" s="481">
        <f>+SUM(B13:B17)</f>
        <v>235211</v>
      </c>
      <c r="C18" s="481">
        <f>+SUM(C13:C17)</f>
        <v>223515</v>
      </c>
      <c r="D18" s="572">
        <f>+C18/B18-1</f>
        <v>-4.9725565556032691E-2</v>
      </c>
      <c r="E18" s="481">
        <f>+SUM(E13:E17)</f>
        <v>209563</v>
      </c>
      <c r="F18" s="572">
        <f>+E18/C18-1</f>
        <v>-6.2420866608504988E-2</v>
      </c>
      <c r="G18" s="481">
        <f>+SUM(G13:G17)</f>
        <v>195848</v>
      </c>
      <c r="H18" s="487">
        <f>+G18/E18-1</f>
        <v>-6.544571322227688E-2</v>
      </c>
    </row>
    <row r="19" spans="1:8" ht="17.25">
      <c r="A19" s="181" t="s">
        <v>423</v>
      </c>
      <c r="B19" s="485"/>
      <c r="C19" s="485"/>
      <c r="D19" s="576"/>
      <c r="E19" s="485"/>
      <c r="F19" s="576"/>
      <c r="G19" s="485"/>
      <c r="H19" s="490"/>
    </row>
    <row r="20" spans="1:8">
      <c r="A20" s="254" t="s">
        <v>489</v>
      </c>
      <c r="B20" s="486">
        <f>+B8/B18</f>
        <v>0.11147012682229998</v>
      </c>
      <c r="C20" s="486">
        <f>+C8/C18</f>
        <v>0.12180837975079972</v>
      </c>
      <c r="D20" s="571">
        <f>(C20-B20)*100</f>
        <v>1.0338252928499743</v>
      </c>
      <c r="E20" s="486">
        <f>+E8/E18</f>
        <v>0.11226218368700581</v>
      </c>
      <c r="F20" s="571">
        <f>(E20-C20)*100</f>
        <v>-0.95461960637939081</v>
      </c>
      <c r="G20" s="486">
        <f>+G8/G18</f>
        <v>0.13860749152403906</v>
      </c>
      <c r="H20" s="491">
        <f>(G20-E20)*100</f>
        <v>2.6345307837033247</v>
      </c>
    </row>
    <row r="21" spans="1:8">
      <c r="A21" s="254" t="s">
        <v>490</v>
      </c>
      <c r="B21" s="486">
        <f>+B9/B18</f>
        <v>0.1126010263125449</v>
      </c>
      <c r="C21" s="486">
        <f>+C9/C18</f>
        <v>0.12360691676173859</v>
      </c>
      <c r="D21" s="571">
        <f>(C21-B21)*100</f>
        <v>1.1005890449193687</v>
      </c>
      <c r="E21" s="486">
        <f>+E9/E18</f>
        <v>0.11534956075261377</v>
      </c>
      <c r="F21" s="571">
        <f t="shared" ref="F21:H22" si="3">(E21-C21)*100</f>
        <v>-0.82573560091248188</v>
      </c>
      <c r="G21" s="486">
        <f>+G9/G18</f>
        <v>0.14442322617540132</v>
      </c>
      <c r="H21" s="491">
        <f t="shared" si="3"/>
        <v>2.9073665422787554</v>
      </c>
    </row>
    <row r="22" spans="1:8">
      <c r="A22" s="511" t="s">
        <v>491</v>
      </c>
      <c r="B22" s="492">
        <f>+B11/B18</f>
        <v>0.12113379051149818</v>
      </c>
      <c r="C22" s="492">
        <f>+C11/C18</f>
        <v>0.13091738809475875</v>
      </c>
      <c r="D22" s="577">
        <f>(C22-B22)*100</f>
        <v>0.97835975832605704</v>
      </c>
      <c r="E22" s="492">
        <f>+E11/E18</f>
        <v>0.12081808334486527</v>
      </c>
      <c r="F22" s="577">
        <f>(E22-C22)*100</f>
        <v>-1.0099304749893485</v>
      </c>
      <c r="G22" s="492">
        <f>+G11/G18</f>
        <v>0.15146950696458478</v>
      </c>
      <c r="H22" s="493">
        <f t="shared" si="3"/>
        <v>3.0651423619719509</v>
      </c>
    </row>
    <row r="23" spans="1:8" s="24" customFormat="1" ht="11.25">
      <c r="A23" s="24" t="s">
        <v>18</v>
      </c>
    </row>
    <row r="24" spans="1:8" s="24" customFormat="1" ht="11.25"/>
    <row r="25" spans="1:8" s="24" customFormat="1" ht="11.25"/>
    <row r="26" spans="1:8" s="24" customFormat="1" ht="11.25">
      <c r="A26" s="617" t="s">
        <v>473</v>
      </c>
      <c r="B26" s="617"/>
      <c r="C26" s="617"/>
      <c r="D26" s="617"/>
      <c r="E26" s="617"/>
      <c r="F26" s="617"/>
      <c r="G26" s="617"/>
      <c r="H26" s="617"/>
    </row>
    <row r="27" spans="1:8" s="24" customFormat="1" ht="11.25">
      <c r="A27" s="617" t="s">
        <v>474</v>
      </c>
      <c r="B27" s="617"/>
      <c r="C27" s="617"/>
      <c r="D27" s="617"/>
      <c r="E27" s="617"/>
      <c r="F27" s="617"/>
      <c r="G27" s="617"/>
      <c r="H27" s="617"/>
    </row>
  </sheetData>
  <mergeCells count="3">
    <mergeCell ref="A27:H27"/>
    <mergeCell ref="A2:H2"/>
    <mergeCell ref="A26:H26"/>
  </mergeCells>
  <hyperlinks>
    <hyperlink ref="A2:H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66" orientation="portrait" verticalDpi="0" r:id="rId1"/>
</worksheet>
</file>

<file path=xl/worksheets/sheet64.xml><?xml version="1.0" encoding="utf-8"?>
<worksheet xmlns="http://schemas.openxmlformats.org/spreadsheetml/2006/main" xmlns:r="http://schemas.openxmlformats.org/officeDocument/2006/relationships">
  <sheetPr>
    <pageSetUpPr fitToPage="1"/>
  </sheetPr>
  <dimension ref="A1:F18"/>
  <sheetViews>
    <sheetView showGridLines="0" workbookViewId="0">
      <selection activeCell="A10" sqref="A10"/>
    </sheetView>
  </sheetViews>
  <sheetFormatPr defaultRowHeight="15"/>
  <cols>
    <col min="1" max="1" width="46.28515625" customWidth="1"/>
    <col min="2" max="6" width="10.7109375" customWidth="1"/>
  </cols>
  <sheetData>
    <row r="1" spans="1:6">
      <c r="A1" s="33"/>
      <c r="B1" s="33"/>
      <c r="C1" s="33"/>
      <c r="D1" s="33"/>
      <c r="E1" s="33"/>
      <c r="F1" s="33"/>
    </row>
    <row r="2" spans="1:6">
      <c r="A2" s="597" t="s">
        <v>577</v>
      </c>
      <c r="B2" s="597"/>
      <c r="C2" s="597"/>
      <c r="D2" s="597"/>
      <c r="E2" s="597"/>
      <c r="F2" s="597"/>
    </row>
    <row r="3" spans="1:6">
      <c r="A3" s="33"/>
      <c r="B3" s="33"/>
      <c r="C3" s="33"/>
      <c r="D3" s="33"/>
      <c r="E3" s="33"/>
      <c r="F3" s="33"/>
    </row>
    <row r="4" spans="1:6">
      <c r="A4" s="59"/>
      <c r="B4" s="79">
        <v>2014</v>
      </c>
      <c r="C4" s="79">
        <v>2015</v>
      </c>
      <c r="D4" s="79">
        <v>2016</v>
      </c>
      <c r="E4" s="79">
        <v>2017</v>
      </c>
      <c r="F4" s="80" t="s">
        <v>12</v>
      </c>
    </row>
    <row r="5" spans="1:6">
      <c r="A5" s="60" t="s">
        <v>603</v>
      </c>
      <c r="B5" s="61"/>
      <c r="C5" s="61"/>
      <c r="D5" s="61"/>
      <c r="E5" s="61"/>
      <c r="F5" s="62"/>
    </row>
    <row r="6" spans="1:6">
      <c r="A6" s="66" t="s">
        <v>26</v>
      </c>
      <c r="B6" s="579">
        <v>4783</v>
      </c>
      <c r="C6" s="579">
        <v>4581</v>
      </c>
      <c r="D6" s="579">
        <v>4148</v>
      </c>
      <c r="E6" s="579">
        <v>4172</v>
      </c>
      <c r="F6" s="580">
        <v>0</v>
      </c>
    </row>
    <row r="7" spans="1:6">
      <c r="A7" s="66" t="s">
        <v>609</v>
      </c>
      <c r="B7" s="407">
        <v>0</v>
      </c>
      <c r="C7" s="353">
        <f>+C6/B6-1</f>
        <v>-4.2232908216600418E-2</v>
      </c>
      <c r="D7" s="353">
        <f t="shared" ref="D7:E7" si="0">+D6/C6-1</f>
        <v>-9.4520846976642647E-2</v>
      </c>
      <c r="E7" s="353">
        <f t="shared" si="0"/>
        <v>5.7859209257473676E-3</v>
      </c>
      <c r="F7" s="354">
        <f>+AVERAGE(C7:E7)</f>
        <v>-4.3655944755831899E-2</v>
      </c>
    </row>
    <row r="8" spans="1:6">
      <c r="A8" s="60" t="s">
        <v>446</v>
      </c>
      <c r="B8" s="408"/>
      <c r="C8" s="408"/>
      <c r="D8" s="408"/>
      <c r="E8" s="408"/>
      <c r="F8" s="540"/>
    </row>
    <row r="9" spans="1:6">
      <c r="A9" s="66" t="s">
        <v>26</v>
      </c>
      <c r="B9" s="579">
        <v>7920</v>
      </c>
      <c r="C9" s="581">
        <v>8297</v>
      </c>
      <c r="D9" s="579">
        <v>7271</v>
      </c>
      <c r="E9" s="581">
        <v>8641</v>
      </c>
      <c r="F9" s="580">
        <v>0</v>
      </c>
    </row>
    <row r="10" spans="1:6">
      <c r="A10" s="66" t="s">
        <v>609</v>
      </c>
      <c r="B10" s="407">
        <v>0</v>
      </c>
      <c r="C10" s="353">
        <f>+C9/B9-1</f>
        <v>4.7601010101010033E-2</v>
      </c>
      <c r="D10" s="353">
        <f t="shared" ref="D10" si="1">+D9/C9-1</f>
        <v>-0.1236591539110522</v>
      </c>
      <c r="E10" s="353">
        <f t="shared" ref="E10" si="2">+E9/D9-1</f>
        <v>0.18841974969055153</v>
      </c>
      <c r="F10" s="354">
        <f>+AVERAGE(C10:E10)</f>
        <v>3.7453868626836452E-2</v>
      </c>
    </row>
    <row r="11" spans="1:6">
      <c r="A11" s="583" t="s">
        <v>604</v>
      </c>
      <c r="B11" s="408"/>
      <c r="C11" s="408"/>
      <c r="D11" s="408"/>
      <c r="E11" s="408"/>
      <c r="F11" s="540"/>
    </row>
    <row r="12" spans="1:6">
      <c r="A12" s="66" t="s">
        <v>6</v>
      </c>
      <c r="B12" s="584">
        <f>+B6/B9</f>
        <v>0.60391414141414146</v>
      </c>
      <c r="C12" s="584">
        <f t="shared" ref="C12:E12" si="3">+C6/C9</f>
        <v>0.55212727491864533</v>
      </c>
      <c r="D12" s="584">
        <f t="shared" si="3"/>
        <v>0.57048549030394724</v>
      </c>
      <c r="E12" s="584">
        <f t="shared" si="3"/>
        <v>0.48281448906376578</v>
      </c>
      <c r="F12" s="580">
        <v>0</v>
      </c>
    </row>
    <row r="13" spans="1:6">
      <c r="A13" s="363" t="s">
        <v>605</v>
      </c>
      <c r="B13" s="582">
        <v>0</v>
      </c>
      <c r="C13" s="585">
        <f>+(C12-B12)*100</f>
        <v>-5.1786866495496131</v>
      </c>
      <c r="D13" s="585">
        <f>+(D12-C12)*100</f>
        <v>1.8358215385301913</v>
      </c>
      <c r="E13" s="585">
        <f>+(E12-D12)*100+0.1</f>
        <v>-8.6671001240181464</v>
      </c>
      <c r="F13" s="587">
        <f>+AVERAGE(C13:E13)</f>
        <v>-4.0033217450125234</v>
      </c>
    </row>
    <row r="14" spans="1:6">
      <c r="A14" s="24" t="s">
        <v>18</v>
      </c>
      <c r="B14" s="24"/>
      <c r="C14" s="24"/>
      <c r="D14" s="24"/>
      <c r="E14" s="24"/>
      <c r="F14" s="24"/>
    </row>
    <row r="15" spans="1:6">
      <c r="A15" s="24"/>
      <c r="B15" s="24"/>
      <c r="C15" s="24"/>
      <c r="D15" s="24"/>
      <c r="E15" s="24"/>
      <c r="F15" s="24"/>
    </row>
    <row r="16" spans="1:6">
      <c r="A16" s="24"/>
      <c r="B16" s="24"/>
      <c r="C16" s="24"/>
      <c r="D16" s="24"/>
      <c r="E16" s="24"/>
      <c r="F16" s="24"/>
    </row>
    <row r="17" spans="1:6">
      <c r="A17" s="615"/>
      <c r="B17" s="615"/>
      <c r="C17" s="615"/>
      <c r="D17" s="615"/>
      <c r="E17" s="615"/>
      <c r="F17" s="615"/>
    </row>
    <row r="18" spans="1:6">
      <c r="A18" s="591"/>
      <c r="B18" s="591"/>
      <c r="C18" s="591"/>
      <c r="D18" s="591"/>
      <c r="E18" s="591"/>
      <c r="F18" s="591"/>
    </row>
  </sheetData>
  <mergeCells count="3">
    <mergeCell ref="A2:F2"/>
    <mergeCell ref="A17:F17"/>
    <mergeCell ref="A18:F18"/>
  </mergeCells>
  <hyperlinks>
    <hyperlink ref="A2:F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87" orientation="portrait" verticalDpi="0" r:id="rId1"/>
</worksheet>
</file>

<file path=xl/worksheets/sheet65.xml><?xml version="1.0" encoding="utf-8"?>
<worksheet xmlns="http://schemas.openxmlformats.org/spreadsheetml/2006/main" xmlns:r="http://schemas.openxmlformats.org/officeDocument/2006/relationships">
  <sheetPr>
    <pageSetUpPr fitToPage="1"/>
  </sheetPr>
  <dimension ref="A2:G54"/>
  <sheetViews>
    <sheetView showGridLines="0" workbookViewId="0">
      <selection activeCell="A49" sqref="A49"/>
    </sheetView>
  </sheetViews>
  <sheetFormatPr defaultRowHeight="15"/>
  <cols>
    <col min="1" max="1" width="37" style="33" customWidth="1"/>
    <col min="2" max="5" width="14.140625" style="33" bestFit="1" customWidth="1"/>
    <col min="6" max="6" width="10.7109375" style="33" customWidth="1"/>
    <col min="7" max="16384" width="9.140625" style="33"/>
  </cols>
  <sheetData>
    <row r="2" spans="1:7">
      <c r="A2" s="597" t="s">
        <v>548</v>
      </c>
      <c r="B2" s="597"/>
      <c r="C2" s="597"/>
      <c r="D2" s="597"/>
      <c r="E2" s="597"/>
      <c r="F2" s="597"/>
      <c r="G2" s="45"/>
    </row>
    <row r="4" spans="1:7">
      <c r="A4" s="59"/>
      <c r="B4" s="79">
        <v>2014</v>
      </c>
      <c r="C4" s="79">
        <v>2015</v>
      </c>
      <c r="D4" s="79">
        <v>2016</v>
      </c>
      <c r="E4" s="79">
        <v>2017</v>
      </c>
      <c r="F4" s="80" t="s">
        <v>12</v>
      </c>
    </row>
    <row r="5" spans="1:7" s="494" customFormat="1">
      <c r="A5" s="625" t="s">
        <v>424</v>
      </c>
      <c r="B5" s="626"/>
      <c r="C5" s="626"/>
      <c r="D5" s="626"/>
      <c r="E5" s="626"/>
      <c r="F5" s="627"/>
    </row>
    <row r="6" spans="1:7" ht="17.25">
      <c r="A6" s="60" t="s">
        <v>426</v>
      </c>
      <c r="B6" s="61"/>
      <c r="C6" s="61"/>
      <c r="D6" s="61"/>
      <c r="E6" s="61"/>
      <c r="F6" s="62"/>
    </row>
    <row r="7" spans="1:7">
      <c r="A7" s="66" t="s">
        <v>6</v>
      </c>
      <c r="B7" s="114">
        <v>50847</v>
      </c>
      <c r="C7" s="114">
        <v>48905</v>
      </c>
      <c r="D7" s="114">
        <v>47118</v>
      </c>
      <c r="E7" s="114">
        <v>46228</v>
      </c>
      <c r="F7" s="312"/>
    </row>
    <row r="8" spans="1:7">
      <c r="A8" s="66" t="s">
        <v>609</v>
      </c>
      <c r="B8" s="122"/>
      <c r="C8" s="495">
        <v>-3.819301040376033E-2</v>
      </c>
      <c r="D8" s="116">
        <v>-3.6540231060218753E-2</v>
      </c>
      <c r="E8" s="116">
        <v>-1.8888747400144346E-2</v>
      </c>
      <c r="F8" s="313">
        <f>+AVERAGE(C8:E8)</f>
        <v>-3.1207329621374475E-2</v>
      </c>
    </row>
    <row r="9" spans="1:7">
      <c r="A9" s="60" t="s">
        <v>425</v>
      </c>
      <c r="B9" s="496"/>
      <c r="C9" s="497"/>
      <c r="D9" s="496"/>
      <c r="E9" s="496"/>
      <c r="F9" s="501"/>
    </row>
    <row r="10" spans="1:7">
      <c r="A10" s="66" t="s">
        <v>440</v>
      </c>
      <c r="B10" s="114">
        <v>204.04000236002125</v>
      </c>
      <c r="C10" s="114">
        <v>211.45751968101422</v>
      </c>
      <c r="D10" s="114">
        <v>218.80328112398658</v>
      </c>
      <c r="E10" s="114">
        <v>222.61458423466297</v>
      </c>
      <c r="F10" s="312" t="s">
        <v>0</v>
      </c>
    </row>
    <row r="11" spans="1:7">
      <c r="A11" s="66" t="s">
        <v>609</v>
      </c>
      <c r="B11" s="122"/>
      <c r="C11" s="495">
        <v>3.6353250515577917E-2</v>
      </c>
      <c r="D11" s="116">
        <v>3.4738709950128621E-2</v>
      </c>
      <c r="E11" s="116">
        <v>1.7418857208620686E-2</v>
      </c>
      <c r="F11" s="313">
        <f>+AVERAGE(C11:E11)</f>
        <v>2.9503605891442408E-2</v>
      </c>
    </row>
    <row r="12" spans="1:7" ht="17.25">
      <c r="A12" s="60" t="s">
        <v>427</v>
      </c>
      <c r="B12" s="496"/>
      <c r="C12" s="497"/>
      <c r="D12" s="496"/>
      <c r="E12" s="496"/>
      <c r="F12" s="501"/>
    </row>
    <row r="13" spans="1:7">
      <c r="A13" s="66" t="s">
        <v>441</v>
      </c>
      <c r="B13" s="121">
        <v>7799.6735303951064</v>
      </c>
      <c r="C13" s="121">
        <v>7470.0746344954505</v>
      </c>
      <c r="D13" s="121">
        <v>7365.0303493357105</v>
      </c>
      <c r="E13" s="121">
        <v>7337.2847624816122</v>
      </c>
      <c r="F13" s="312" t="s">
        <v>0</v>
      </c>
    </row>
    <row r="14" spans="1:7">
      <c r="A14" s="66" t="s">
        <v>609</v>
      </c>
      <c r="B14" s="122"/>
      <c r="C14" s="495">
        <v>-4.2258037418517413E-2</v>
      </c>
      <c r="D14" s="116">
        <v>-1.4062012804351931E-2</v>
      </c>
      <c r="E14" s="116">
        <v>-3.7672060450640865E-3</v>
      </c>
      <c r="F14" s="313">
        <f>+AVERAGE(C14:E14)</f>
        <v>-2.0029085422644477E-2</v>
      </c>
    </row>
    <row r="15" spans="1:7" ht="17.25">
      <c r="A15" s="60" t="s">
        <v>428</v>
      </c>
      <c r="B15" s="496"/>
      <c r="C15" s="497"/>
      <c r="D15" s="496"/>
      <c r="E15" s="496"/>
      <c r="F15" s="501"/>
    </row>
    <row r="16" spans="1:7">
      <c r="A16" s="66" t="s">
        <v>441</v>
      </c>
      <c r="B16" s="114">
        <v>8541.5265404055317</v>
      </c>
      <c r="C16" s="114">
        <v>8692.7921480421228</v>
      </c>
      <c r="D16" s="114">
        <v>8870.9198183284534</v>
      </c>
      <c r="E16" s="114">
        <v>9036.666089815697</v>
      </c>
      <c r="F16" s="312" t="s">
        <v>0</v>
      </c>
    </row>
    <row r="17" spans="1:6">
      <c r="A17" s="66" t="s">
        <v>609</v>
      </c>
      <c r="B17" s="122" t="s">
        <v>0</v>
      </c>
      <c r="C17" s="495">
        <v>1.7709434832407611E-2</v>
      </c>
      <c r="D17" s="116">
        <v>2.0491421772514284E-2</v>
      </c>
      <c r="E17" s="116">
        <v>1.8684226087219313E-2</v>
      </c>
      <c r="F17" s="313">
        <f>+AVERAGE(C17:E17)</f>
        <v>1.8961694230713737E-2</v>
      </c>
    </row>
    <row r="18" spans="1:6" ht="17.25">
      <c r="A18" s="60" t="s">
        <v>429</v>
      </c>
      <c r="B18" s="496"/>
      <c r="C18" s="497"/>
      <c r="D18" s="496"/>
      <c r="E18" s="496"/>
      <c r="F18" s="501"/>
    </row>
    <row r="19" spans="1:6">
      <c r="A19" s="66" t="s">
        <v>441</v>
      </c>
      <c r="B19" s="114">
        <v>4330.9929789368098</v>
      </c>
      <c r="C19" s="114">
        <v>4334.280748389735</v>
      </c>
      <c r="D19" s="114">
        <v>4425.1029330616748</v>
      </c>
      <c r="E19" s="114">
        <v>4400.7095266937786</v>
      </c>
      <c r="F19" s="312" t="s">
        <v>0</v>
      </c>
    </row>
    <row r="20" spans="1:6">
      <c r="A20" s="66" t="s">
        <v>609</v>
      </c>
      <c r="B20" s="122"/>
      <c r="C20" s="495">
        <v>7.5912601773198141E-4</v>
      </c>
      <c r="D20" s="116">
        <v>2.0954384347548816E-2</v>
      </c>
      <c r="E20" s="116">
        <v>-5.5125059771250484E-3</v>
      </c>
      <c r="F20" s="313">
        <f>+AVERAGE(C20:E20)</f>
        <v>5.4003347960519159E-3</v>
      </c>
    </row>
    <row r="21" spans="1:6" ht="17.25">
      <c r="A21" s="60" t="s">
        <v>430</v>
      </c>
      <c r="B21" s="496"/>
      <c r="C21" s="497"/>
      <c r="D21" s="496"/>
      <c r="E21" s="496"/>
      <c r="F21" s="501"/>
    </row>
    <row r="22" spans="1:6">
      <c r="A22" s="66" t="s">
        <v>441</v>
      </c>
      <c r="B22" s="114">
        <v>52.463350836824191</v>
      </c>
      <c r="C22" s="114">
        <v>52.205977118903995</v>
      </c>
      <c r="D22" s="114">
        <v>46.943142747994401</v>
      </c>
      <c r="E22" s="114">
        <v>52.142316345072253</v>
      </c>
      <c r="F22" s="312" t="s">
        <v>0</v>
      </c>
    </row>
    <row r="23" spans="1:6">
      <c r="A23" s="66" t="s">
        <v>609</v>
      </c>
      <c r="B23" s="122"/>
      <c r="C23" s="495">
        <v>-4.9057811560817566E-3</v>
      </c>
      <c r="D23" s="116">
        <v>-0.10080903876050429</v>
      </c>
      <c r="E23" s="116">
        <v>0.11075469797556292</v>
      </c>
      <c r="F23" s="313">
        <f>+AVERAGE(C23:E23)</f>
        <v>1.6799593529922923E-3</v>
      </c>
    </row>
    <row r="24" spans="1:6">
      <c r="A24" s="60" t="s">
        <v>431</v>
      </c>
      <c r="B24" s="496"/>
      <c r="C24" s="497"/>
      <c r="D24" s="496"/>
      <c r="E24" s="496"/>
      <c r="F24" s="501"/>
    </row>
    <row r="25" spans="1:6">
      <c r="A25" s="66" t="s">
        <v>441</v>
      </c>
      <c r="B25" s="114">
        <v>155.77088127126476</v>
      </c>
      <c r="C25" s="114">
        <v>169.67416635681423</v>
      </c>
      <c r="D25" s="114">
        <v>154.29803896600026</v>
      </c>
      <c r="E25" s="114">
        <v>186.92145452972221</v>
      </c>
      <c r="F25" s="312" t="s">
        <v>0</v>
      </c>
    </row>
    <row r="26" spans="1:6">
      <c r="A26" s="363" t="s">
        <v>609</v>
      </c>
      <c r="B26" s="499"/>
      <c r="C26" s="500">
        <v>8.9254711612870796E-2</v>
      </c>
      <c r="D26" s="338">
        <v>-9.0621499553909191E-2</v>
      </c>
      <c r="E26" s="338">
        <v>0.21143117425433089</v>
      </c>
      <c r="F26" s="340">
        <f>+AVERAGE(C26:E26)</f>
        <v>7.0021462104430832E-2</v>
      </c>
    </row>
    <row r="27" spans="1:6">
      <c r="A27" s="625" t="s">
        <v>432</v>
      </c>
      <c r="B27" s="626"/>
      <c r="C27" s="626"/>
      <c r="D27" s="626"/>
      <c r="E27" s="626"/>
      <c r="F27" s="627"/>
    </row>
    <row r="28" spans="1:6" ht="17.25">
      <c r="A28" s="60" t="s">
        <v>433</v>
      </c>
      <c r="B28" s="61"/>
      <c r="C28" s="61"/>
      <c r="D28" s="61"/>
      <c r="E28" s="61"/>
      <c r="F28" s="62"/>
    </row>
    <row r="29" spans="1:6">
      <c r="A29" s="66" t="s">
        <v>6</v>
      </c>
      <c r="B29" s="114">
        <v>5276</v>
      </c>
      <c r="C29" s="114">
        <v>5105</v>
      </c>
      <c r="D29" s="114">
        <v>4620</v>
      </c>
      <c r="E29" s="114">
        <v>4265</v>
      </c>
      <c r="F29" s="312" t="s">
        <v>0</v>
      </c>
    </row>
    <row r="30" spans="1:6">
      <c r="A30" s="66" t="s">
        <v>609</v>
      </c>
      <c r="B30" s="122"/>
      <c r="C30" s="495">
        <v>-3.2410917361637592E-2</v>
      </c>
      <c r="D30" s="116">
        <v>-9.5004897159647439E-2</v>
      </c>
      <c r="E30" s="116">
        <v>-7.6839826839826819E-2</v>
      </c>
      <c r="F30" s="313">
        <v>-6.8085213787037288E-2</v>
      </c>
    </row>
    <row r="31" spans="1:6">
      <c r="A31" s="60" t="s">
        <v>434</v>
      </c>
      <c r="B31" s="496"/>
      <c r="C31" s="497"/>
      <c r="D31" s="496"/>
      <c r="E31" s="496"/>
      <c r="F31" s="501"/>
    </row>
    <row r="32" spans="1:6">
      <c r="A32" s="66" t="s">
        <v>440</v>
      </c>
      <c r="B32" s="114">
        <v>1966.4181197877181</v>
      </c>
      <c r="C32" s="114">
        <v>2025.7257590597453</v>
      </c>
      <c r="D32" s="114">
        <v>2231.5093073593075</v>
      </c>
      <c r="E32" s="114">
        <v>2412.9019929660021</v>
      </c>
      <c r="F32" s="312" t="s">
        <v>0</v>
      </c>
    </row>
    <row r="33" spans="1:6">
      <c r="A33" s="66" t="s">
        <v>609</v>
      </c>
      <c r="B33" s="122"/>
      <c r="C33" s="495">
        <v>3.0160238392448191E-2</v>
      </c>
      <c r="D33" s="116">
        <v>0.10158509728141984</v>
      </c>
      <c r="E33" s="116">
        <v>8.1286994864183892E-2</v>
      </c>
      <c r="F33" s="313">
        <v>7.1010776846017309E-2</v>
      </c>
    </row>
    <row r="34" spans="1:6">
      <c r="A34" s="60" t="s">
        <v>435</v>
      </c>
      <c r="B34" s="496"/>
      <c r="C34" s="497"/>
      <c r="D34" s="496"/>
      <c r="E34" s="496"/>
      <c r="F34" s="501"/>
    </row>
    <row r="35" spans="1:6">
      <c r="A35" s="66" t="s">
        <v>442</v>
      </c>
      <c r="B35" s="498">
        <v>9.6374147081122068</v>
      </c>
      <c r="C35" s="498">
        <v>9.5798237022526926</v>
      </c>
      <c r="D35" s="498">
        <v>10.198701298701298</v>
      </c>
      <c r="E35" s="498">
        <v>10.83892145369285</v>
      </c>
      <c r="F35" s="312" t="s">
        <v>0</v>
      </c>
    </row>
    <row r="36" spans="1:6">
      <c r="A36" s="66" t="s">
        <v>609</v>
      </c>
      <c r="B36" s="122"/>
      <c r="C36" s="495">
        <v>-5.9757733379510736E-3</v>
      </c>
      <c r="D36" s="116">
        <v>6.4602190570905549E-2</v>
      </c>
      <c r="E36" s="116">
        <v>6.2774674563032651E-2</v>
      </c>
      <c r="F36" s="313">
        <v>4.0467030598662378E-2</v>
      </c>
    </row>
    <row r="37" spans="1:6" ht="17.25">
      <c r="A37" s="60" t="s">
        <v>436</v>
      </c>
      <c r="B37" s="496"/>
      <c r="C37" s="497"/>
      <c r="D37" s="496"/>
      <c r="E37" s="496"/>
      <c r="F37" s="501"/>
    </row>
    <row r="38" spans="1:6">
      <c r="A38" s="66" t="s">
        <v>441</v>
      </c>
      <c r="B38" s="114">
        <v>75168.688400303246</v>
      </c>
      <c r="C38" s="114">
        <v>71561.998041136132</v>
      </c>
      <c r="D38" s="114">
        <v>75113.744588744594</v>
      </c>
      <c r="E38" s="114">
        <v>79528.253223915599</v>
      </c>
      <c r="F38" s="312" t="s">
        <v>0</v>
      </c>
    </row>
    <row r="39" spans="1:6">
      <c r="A39" s="66" t="s">
        <v>609</v>
      </c>
      <c r="B39" s="122"/>
      <c r="C39" s="495">
        <v>-4.7981286303148574E-2</v>
      </c>
      <c r="D39" s="116">
        <v>4.9631740935556445E-2</v>
      </c>
      <c r="E39" s="116">
        <v>5.8770983384477615E-2</v>
      </c>
      <c r="F39" s="313">
        <v>2.014047933896183E-2</v>
      </c>
    </row>
    <row r="40" spans="1:6" ht="17.25">
      <c r="A40" s="60" t="s">
        <v>437</v>
      </c>
      <c r="B40" s="496"/>
      <c r="C40" s="497"/>
      <c r="D40" s="496"/>
      <c r="E40" s="496"/>
      <c r="F40" s="501"/>
    </row>
    <row r="41" spans="1:6">
      <c r="A41" s="66" t="s">
        <v>441</v>
      </c>
      <c r="B41" s="114">
        <v>82318.233510235033</v>
      </c>
      <c r="C41" s="114">
        <v>83275.416258570025</v>
      </c>
      <c r="D41" s="114">
        <v>90471.86147186147</v>
      </c>
      <c r="E41" s="114">
        <v>97947.713950762016</v>
      </c>
      <c r="F41" s="312" t="s">
        <v>0</v>
      </c>
    </row>
    <row r="42" spans="1:6">
      <c r="A42" s="66" t="s">
        <v>609</v>
      </c>
      <c r="B42" s="122"/>
      <c r="C42" s="495">
        <v>1.1627833925955011E-2</v>
      </c>
      <c r="D42" s="116">
        <v>8.6417403077836186E-2</v>
      </c>
      <c r="E42" s="116">
        <v>8.2631796862339124E-2</v>
      </c>
      <c r="F42" s="313">
        <v>6.0225677955376776E-2</v>
      </c>
    </row>
    <row r="43" spans="1:6" ht="17.25">
      <c r="A43" s="60" t="s">
        <v>438</v>
      </c>
      <c r="B43" s="496"/>
      <c r="C43" s="497"/>
      <c r="D43" s="496"/>
      <c r="E43" s="496"/>
      <c r="F43" s="501"/>
    </row>
    <row r="44" spans="1:6">
      <c r="A44" s="66" t="s">
        <v>441</v>
      </c>
      <c r="B44" s="114">
        <v>41739.57543593632</v>
      </c>
      <c r="C44" s="114">
        <v>41521.645445641523</v>
      </c>
      <c r="D44" s="114">
        <v>45130.303030303032</v>
      </c>
      <c r="E44" s="114">
        <v>47698.9449003517</v>
      </c>
      <c r="F44" s="312" t="s">
        <v>0</v>
      </c>
    </row>
    <row r="45" spans="1:6">
      <c r="A45" s="66" t="s">
        <v>609</v>
      </c>
      <c r="B45" s="122"/>
      <c r="C45" s="495">
        <v>-5.2211836852361637E-3</v>
      </c>
      <c r="D45" s="116">
        <v>8.6910274049370573E-2</v>
      </c>
      <c r="E45" s="116">
        <v>5.6916122817166404E-2</v>
      </c>
      <c r="F45" s="313">
        <v>4.6201737727100269E-2</v>
      </c>
    </row>
    <row r="46" spans="1:6">
      <c r="A46" s="60" t="s">
        <v>439</v>
      </c>
      <c r="B46" s="496"/>
      <c r="C46" s="497"/>
      <c r="D46" s="496"/>
      <c r="E46" s="496"/>
      <c r="F46" s="501"/>
    </row>
    <row r="47" spans="1:6">
      <c r="A47" s="66" t="s">
        <v>441</v>
      </c>
      <c r="B47" s="114">
        <v>1501.2285822592871</v>
      </c>
      <c r="C47" s="114">
        <v>1625.4486005249755</v>
      </c>
      <c r="D47" s="114">
        <v>1573.6396103896104</v>
      </c>
      <c r="E47" s="114">
        <v>2026.0269636576784</v>
      </c>
      <c r="F47" s="312" t="s">
        <v>0</v>
      </c>
    </row>
    <row r="48" spans="1:6">
      <c r="A48" s="363" t="s">
        <v>609</v>
      </c>
      <c r="B48" s="499"/>
      <c r="C48" s="500">
        <v>8.274557234897717E-2</v>
      </c>
      <c r="D48" s="338">
        <v>-3.1873656367006786E-2</v>
      </c>
      <c r="E48" s="338">
        <v>0.28747837197365889</v>
      </c>
      <c r="F48" s="340">
        <v>0.11278342931854309</v>
      </c>
    </row>
    <row r="49" spans="1:6" s="24" customFormat="1" ht="11.25">
      <c r="A49" s="24" t="s">
        <v>18</v>
      </c>
    </row>
    <row r="50" spans="1:6" s="24" customFormat="1" ht="11.25"/>
    <row r="51" spans="1:6" s="24" customFormat="1" ht="11.25">
      <c r="A51" s="591" t="s">
        <v>475</v>
      </c>
      <c r="B51" s="591"/>
      <c r="C51" s="591"/>
      <c r="D51" s="591"/>
      <c r="E51" s="591"/>
      <c r="F51" s="591"/>
    </row>
    <row r="52" spans="1:6" s="24" customFormat="1" ht="11.25">
      <c r="A52" s="615" t="s">
        <v>476</v>
      </c>
      <c r="B52" s="615"/>
      <c r="C52" s="615"/>
      <c r="D52" s="615"/>
      <c r="E52" s="615"/>
      <c r="F52" s="615"/>
    </row>
    <row r="53" spans="1:6" s="24" customFormat="1" ht="11.25">
      <c r="A53" s="591" t="s">
        <v>477</v>
      </c>
      <c r="B53" s="591"/>
      <c r="C53" s="591"/>
      <c r="D53" s="591"/>
      <c r="E53" s="591"/>
      <c r="F53" s="591"/>
    </row>
    <row r="54" spans="1:6" s="24" customFormat="1" ht="11.25">
      <c r="A54" s="591" t="s">
        <v>478</v>
      </c>
      <c r="B54" s="591"/>
      <c r="C54" s="591"/>
      <c r="D54" s="591"/>
      <c r="E54" s="591"/>
      <c r="F54" s="591"/>
    </row>
  </sheetData>
  <mergeCells count="7">
    <mergeCell ref="A54:F54"/>
    <mergeCell ref="A2:F2"/>
    <mergeCell ref="A52:F52"/>
    <mergeCell ref="A53:F53"/>
    <mergeCell ref="A5:F5"/>
    <mergeCell ref="A27:F27"/>
    <mergeCell ref="A51:F51"/>
  </mergeCells>
  <hyperlinks>
    <hyperlink ref="A2:F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83" orientation="portrait" verticalDpi="0" r:id="rId1"/>
</worksheet>
</file>

<file path=xl/worksheets/sheet66.xml><?xml version="1.0" encoding="utf-8"?>
<worksheet xmlns="http://schemas.openxmlformats.org/spreadsheetml/2006/main" xmlns:r="http://schemas.openxmlformats.org/officeDocument/2006/relationships">
  <sheetPr>
    <pageSetUpPr fitToPage="1"/>
  </sheetPr>
  <dimension ref="A2:G20"/>
  <sheetViews>
    <sheetView showGridLines="0" workbookViewId="0">
      <selection activeCell="A15" sqref="A15"/>
    </sheetView>
  </sheetViews>
  <sheetFormatPr defaultRowHeight="15"/>
  <cols>
    <col min="1" max="1" width="40" style="33" bestFit="1" customWidth="1"/>
    <col min="2" max="5" width="14.140625" style="33" bestFit="1" customWidth="1"/>
    <col min="6" max="6" width="10.7109375" style="33" customWidth="1"/>
    <col min="7" max="16384" width="9.140625" style="33"/>
  </cols>
  <sheetData>
    <row r="2" spans="1:7">
      <c r="A2" s="597" t="s">
        <v>549</v>
      </c>
      <c r="B2" s="597"/>
      <c r="C2" s="597"/>
      <c r="D2" s="597"/>
      <c r="E2" s="597"/>
      <c r="F2" s="597"/>
      <c r="G2" s="45"/>
    </row>
    <row r="4" spans="1:7">
      <c r="A4" s="59"/>
      <c r="B4" s="79">
        <v>2014</v>
      </c>
      <c r="C4" s="79">
        <v>2015</v>
      </c>
      <c r="D4" s="79">
        <v>2016</v>
      </c>
      <c r="E4" s="79">
        <v>2017</v>
      </c>
      <c r="F4" s="80" t="s">
        <v>12</v>
      </c>
    </row>
    <row r="5" spans="1:7">
      <c r="A5" s="60" t="s">
        <v>28</v>
      </c>
      <c r="B5" s="61"/>
      <c r="C5" s="61"/>
      <c r="D5" s="61"/>
      <c r="E5" s="61"/>
      <c r="F5" s="62"/>
    </row>
    <row r="6" spans="1:7">
      <c r="A6" s="66" t="s">
        <v>26</v>
      </c>
      <c r="B6" s="114">
        <v>70740.040999999997</v>
      </c>
      <c r="C6" s="114">
        <v>69609.707999999999</v>
      </c>
      <c r="D6" s="114">
        <v>64144.591999999997</v>
      </c>
      <c r="E6" s="114">
        <v>51806.216999999997</v>
      </c>
      <c r="F6" s="503">
        <v>0</v>
      </c>
    </row>
    <row r="7" spans="1:7">
      <c r="A7" s="66" t="s">
        <v>609</v>
      </c>
      <c r="B7" s="506">
        <v>0</v>
      </c>
      <c r="C7" s="116">
        <v>-1.6E-2</v>
      </c>
      <c r="D7" s="116">
        <v>-7.9000000000000001E-2</v>
      </c>
      <c r="E7" s="116">
        <v>-0.192</v>
      </c>
      <c r="F7" s="313">
        <v>-9.5666666666666678E-2</v>
      </c>
    </row>
    <row r="8" spans="1:7" ht="33" customHeight="1">
      <c r="A8" s="461" t="s">
        <v>611</v>
      </c>
      <c r="B8" s="116">
        <v>0.193</v>
      </c>
      <c r="C8" s="116">
        <v>0.2</v>
      </c>
      <c r="D8" s="116">
        <v>0.19600000000000001</v>
      </c>
      <c r="E8" s="116">
        <v>0.16</v>
      </c>
      <c r="F8" s="313">
        <v>0.18725</v>
      </c>
    </row>
    <row r="9" spans="1:7" ht="17.25">
      <c r="A9" s="60" t="s">
        <v>443</v>
      </c>
      <c r="B9" s="118"/>
      <c r="C9" s="118"/>
      <c r="D9" s="497"/>
      <c r="E9" s="497"/>
      <c r="F9" s="504"/>
    </row>
    <row r="10" spans="1:7">
      <c r="A10" s="66" t="s">
        <v>26</v>
      </c>
      <c r="B10" s="114">
        <v>36905.968999999997</v>
      </c>
      <c r="C10" s="114">
        <v>38249.731</v>
      </c>
      <c r="D10" s="114">
        <v>32108.629000000001</v>
      </c>
      <c r="E10" s="114">
        <v>25330.223000000002</v>
      </c>
      <c r="F10" s="503">
        <v>0</v>
      </c>
    </row>
    <row r="11" spans="1:7">
      <c r="A11" s="66" t="s">
        <v>609</v>
      </c>
      <c r="B11" s="506">
        <v>0</v>
      </c>
      <c r="C11" s="116">
        <v>3.5999999999999997E-2</v>
      </c>
      <c r="D11" s="116">
        <v>-0.161</v>
      </c>
      <c r="E11" s="116">
        <v>-0.21099999999999999</v>
      </c>
      <c r="F11" s="313">
        <v>-0.11199999999999999</v>
      </c>
    </row>
    <row r="12" spans="1:7" ht="30">
      <c r="A12" s="461" t="s">
        <v>612</v>
      </c>
      <c r="B12" s="116">
        <v>0.152</v>
      </c>
      <c r="C12" s="116">
        <v>0.159</v>
      </c>
      <c r="D12" s="116">
        <v>0.14199999999999999</v>
      </c>
      <c r="E12" s="116">
        <v>0.115</v>
      </c>
      <c r="F12" s="313">
        <v>0.14199999999999999</v>
      </c>
    </row>
    <row r="13" spans="1:7">
      <c r="A13" s="60" t="s">
        <v>444</v>
      </c>
      <c r="B13" s="118"/>
      <c r="C13" s="118"/>
      <c r="D13" s="497"/>
      <c r="E13" s="497"/>
      <c r="F13" s="504"/>
    </row>
    <row r="14" spans="1:7">
      <c r="A14" s="66" t="s">
        <v>26</v>
      </c>
      <c r="B14" s="114">
        <v>44239.752999999997</v>
      </c>
      <c r="C14" s="114">
        <v>46267.059000000001</v>
      </c>
      <c r="D14" s="114">
        <v>35083.281999999999</v>
      </c>
      <c r="E14" s="114">
        <v>31268.404367021136</v>
      </c>
      <c r="F14" s="503">
        <v>0</v>
      </c>
    </row>
    <row r="15" spans="1:7">
      <c r="A15" s="66" t="s">
        <v>609</v>
      </c>
      <c r="B15" s="506">
        <v>0</v>
      </c>
      <c r="C15" s="116">
        <v>4.5999999999999999E-2</v>
      </c>
      <c r="D15" s="116">
        <v>-0.24199999999999999</v>
      </c>
      <c r="E15" s="116">
        <v>-0.109</v>
      </c>
      <c r="F15" s="313">
        <v>-0.10166666666666667</v>
      </c>
    </row>
    <row r="16" spans="1:7" ht="30">
      <c r="A16" s="502" t="s">
        <v>613</v>
      </c>
      <c r="B16" s="338">
        <v>0.21199999999999999</v>
      </c>
      <c r="C16" s="338">
        <v>0.21</v>
      </c>
      <c r="D16" s="338">
        <v>0.16900000000000001</v>
      </c>
      <c r="E16" s="338">
        <v>0.14899999999999999</v>
      </c>
      <c r="F16" s="340">
        <v>0.185</v>
      </c>
    </row>
    <row r="17" spans="1:6" s="24" customFormat="1" ht="11.25">
      <c r="A17" s="24" t="s">
        <v>18</v>
      </c>
    </row>
    <row r="18" spans="1:6" s="24" customFormat="1" ht="11.25"/>
    <row r="19" spans="1:6" s="24" customFormat="1" ht="11.25">
      <c r="A19" s="615" t="s">
        <v>479</v>
      </c>
      <c r="B19" s="615"/>
      <c r="C19" s="615"/>
      <c r="D19" s="615"/>
      <c r="E19" s="615"/>
      <c r="F19" s="615"/>
    </row>
    <row r="20" spans="1:6">
      <c r="A20" s="618"/>
      <c r="B20" s="592"/>
      <c r="C20" s="592"/>
      <c r="D20" s="592"/>
      <c r="E20" s="592"/>
      <c r="F20" s="592"/>
    </row>
  </sheetData>
  <mergeCells count="3">
    <mergeCell ref="A2:F2"/>
    <mergeCell ref="A19:F19"/>
    <mergeCell ref="A20:F20"/>
  </mergeCells>
  <hyperlinks>
    <hyperlink ref="A2:F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81" orientation="portrait" verticalDpi="0" r:id="rId1"/>
</worksheet>
</file>

<file path=xl/worksheets/sheet67.xml><?xml version="1.0" encoding="utf-8"?>
<worksheet xmlns="http://schemas.openxmlformats.org/spreadsheetml/2006/main" xmlns:r="http://schemas.openxmlformats.org/officeDocument/2006/relationships">
  <sheetPr>
    <pageSetUpPr fitToPage="1"/>
  </sheetPr>
  <dimension ref="A2:G33"/>
  <sheetViews>
    <sheetView showGridLines="0" workbookViewId="0">
      <selection activeCell="D28" sqref="D28"/>
    </sheetView>
  </sheetViews>
  <sheetFormatPr defaultRowHeight="15"/>
  <cols>
    <col min="1" max="1" width="38.140625" style="33" customWidth="1"/>
    <col min="2" max="5" width="14.140625" style="33" bestFit="1" customWidth="1"/>
    <col min="6" max="6" width="10.7109375" style="33" customWidth="1"/>
    <col min="7" max="16384" width="9.140625" style="33"/>
  </cols>
  <sheetData>
    <row r="2" spans="1:7">
      <c r="A2" s="590" t="s">
        <v>550</v>
      </c>
      <c r="B2" s="590"/>
      <c r="C2" s="590"/>
      <c r="D2" s="590"/>
      <c r="E2" s="590"/>
      <c r="F2" s="590"/>
      <c r="G2" s="45"/>
    </row>
    <row r="4" spans="1:7">
      <c r="A4" s="59"/>
      <c r="B4" s="79">
        <v>2014</v>
      </c>
      <c r="C4" s="79">
        <v>2015</v>
      </c>
      <c r="D4" s="79">
        <v>2016</v>
      </c>
      <c r="E4" s="79">
        <v>2017</v>
      </c>
      <c r="F4" s="80" t="s">
        <v>12</v>
      </c>
    </row>
    <row r="5" spans="1:7">
      <c r="A5" s="60" t="s">
        <v>445</v>
      </c>
      <c r="B5" s="61"/>
      <c r="C5" s="61"/>
      <c r="D5" s="61"/>
      <c r="E5" s="61"/>
      <c r="F5" s="62"/>
    </row>
    <row r="6" spans="1:7">
      <c r="A6" s="66" t="s">
        <v>26</v>
      </c>
      <c r="B6" s="114">
        <v>1469.115164</v>
      </c>
      <c r="C6" s="114">
        <v>1621.4583149999999</v>
      </c>
      <c r="D6" s="114">
        <v>1138.034733</v>
      </c>
      <c r="E6" s="114">
        <v>1144.1025870000001</v>
      </c>
      <c r="F6" s="503">
        <v>0</v>
      </c>
    </row>
    <row r="7" spans="1:7">
      <c r="A7" s="66" t="s">
        <v>609</v>
      </c>
      <c r="B7" s="506">
        <v>0</v>
      </c>
      <c r="C7" s="116">
        <v>0.104</v>
      </c>
      <c r="D7" s="116">
        <v>-0.29799999999999999</v>
      </c>
      <c r="E7" s="116">
        <v>5.0000000000000001E-3</v>
      </c>
      <c r="F7" s="313">
        <v>-4.725E-2</v>
      </c>
    </row>
    <row r="8" spans="1:7" ht="30">
      <c r="A8" s="461" t="s">
        <v>618</v>
      </c>
      <c r="B8" s="116">
        <v>0.38400000000000001</v>
      </c>
      <c r="C8" s="116">
        <v>0.372</v>
      </c>
      <c r="D8" s="116">
        <v>0.26300000000000001</v>
      </c>
      <c r="E8" s="116">
        <v>0.25800000000000001</v>
      </c>
      <c r="F8" s="313">
        <v>0.31925000000000003</v>
      </c>
    </row>
    <row r="9" spans="1:7">
      <c r="A9" s="60" t="s">
        <v>446</v>
      </c>
      <c r="B9" s="497"/>
      <c r="C9" s="497"/>
      <c r="D9" s="497"/>
      <c r="E9" s="497"/>
      <c r="F9" s="504"/>
    </row>
    <row r="10" spans="1:7">
      <c r="A10" s="66" t="s">
        <v>26</v>
      </c>
      <c r="B10" s="114">
        <v>2275.0409879999997</v>
      </c>
      <c r="C10" s="114">
        <v>2510.7257789999999</v>
      </c>
      <c r="D10" s="114">
        <v>2098.4847330000002</v>
      </c>
      <c r="E10" s="114">
        <v>1358.200587</v>
      </c>
      <c r="F10" s="503">
        <v>0</v>
      </c>
    </row>
    <row r="11" spans="1:7">
      <c r="A11" s="66" t="s">
        <v>609</v>
      </c>
      <c r="B11" s="506">
        <v>0</v>
      </c>
      <c r="C11" s="116">
        <v>0.104</v>
      </c>
      <c r="D11" s="116">
        <v>-0.16400000000000001</v>
      </c>
      <c r="E11" s="116">
        <v>-0.35299999999999998</v>
      </c>
      <c r="F11" s="313">
        <v>-0.10324999999999999</v>
      </c>
    </row>
    <row r="12" spans="1:7" ht="30">
      <c r="A12" s="461" t="s">
        <v>619</v>
      </c>
      <c r="B12" s="116">
        <v>0.28799999999999998</v>
      </c>
      <c r="C12" s="116">
        <v>0.30399999999999999</v>
      </c>
      <c r="D12" s="116">
        <v>0.28799999999999998</v>
      </c>
      <c r="E12" s="116">
        <v>0.17</v>
      </c>
      <c r="F12" s="313">
        <v>0.26249999999999996</v>
      </c>
    </row>
    <row r="13" spans="1:7">
      <c r="A13" s="60" t="s">
        <v>302</v>
      </c>
      <c r="B13" s="497"/>
      <c r="C13" s="497"/>
      <c r="D13" s="497"/>
      <c r="E13" s="497"/>
      <c r="F13" s="504"/>
    </row>
    <row r="14" spans="1:7">
      <c r="A14" s="66" t="s">
        <v>26</v>
      </c>
      <c r="B14" s="114">
        <v>1148.1657279999999</v>
      </c>
      <c r="C14" s="114">
        <v>1319.7607744351203</v>
      </c>
      <c r="D14" s="114">
        <v>881.77253799999994</v>
      </c>
      <c r="E14" s="114">
        <v>772.70427406340991</v>
      </c>
      <c r="F14" s="503">
        <v>0</v>
      </c>
    </row>
    <row r="15" spans="1:7">
      <c r="A15" s="66" t="s">
        <v>609</v>
      </c>
      <c r="B15" s="506">
        <v>0</v>
      </c>
      <c r="C15" s="116">
        <v>0.14899999999999999</v>
      </c>
      <c r="D15" s="116">
        <v>-0.33200000000000002</v>
      </c>
      <c r="E15" s="116">
        <v>-0.124</v>
      </c>
      <c r="F15" s="313">
        <v>-7.6750000000000013E-2</v>
      </c>
    </row>
    <row r="16" spans="1:7" ht="30">
      <c r="A16" s="461" t="s">
        <v>620</v>
      </c>
      <c r="B16" s="116">
        <v>0.255</v>
      </c>
      <c r="C16" s="116">
        <v>0.26600000000000001</v>
      </c>
      <c r="D16" s="116">
        <v>0.215</v>
      </c>
      <c r="E16" s="116">
        <v>0.189</v>
      </c>
      <c r="F16" s="313">
        <v>0.23125000000000001</v>
      </c>
    </row>
    <row r="17" spans="1:6">
      <c r="A17" s="60" t="s">
        <v>447</v>
      </c>
      <c r="B17" s="497"/>
      <c r="C17" s="497"/>
      <c r="D17" s="497"/>
      <c r="E17" s="497"/>
      <c r="F17" s="504"/>
    </row>
    <row r="18" spans="1:6">
      <c r="A18" s="66" t="s">
        <v>26</v>
      </c>
      <c r="B18" s="114">
        <v>508.884637</v>
      </c>
      <c r="C18" s="114">
        <v>429.18689200000006</v>
      </c>
      <c r="D18" s="114">
        <v>491.29500000000002</v>
      </c>
      <c r="E18" s="114">
        <v>363.46100000000001</v>
      </c>
      <c r="F18" s="503">
        <v>0</v>
      </c>
    </row>
    <row r="19" spans="1:6">
      <c r="A19" s="66" t="s">
        <v>609</v>
      </c>
      <c r="B19" s="506">
        <v>0</v>
      </c>
      <c r="C19" s="116">
        <v>-0.157</v>
      </c>
      <c r="D19" s="116">
        <v>0.14499999999999999</v>
      </c>
      <c r="E19" s="116">
        <v>-0.26</v>
      </c>
      <c r="F19" s="313">
        <v>-6.8000000000000005E-2</v>
      </c>
    </row>
    <row r="20" spans="1:6" ht="30" customHeight="1">
      <c r="A20" s="461" t="s">
        <v>621</v>
      </c>
      <c r="B20" s="116">
        <v>0.11799999999999999</v>
      </c>
      <c r="C20" s="116">
        <v>0.121</v>
      </c>
      <c r="D20" s="116">
        <v>7.5999999999999998E-2</v>
      </c>
      <c r="E20" s="116">
        <v>9.1999999999999998E-2</v>
      </c>
      <c r="F20" s="313">
        <v>0.10175000000000001</v>
      </c>
    </row>
    <row r="21" spans="1:6">
      <c r="A21" s="70" t="s">
        <v>448</v>
      </c>
      <c r="B21" s="497"/>
      <c r="C21" s="497"/>
      <c r="D21" s="497"/>
      <c r="E21" s="497"/>
      <c r="F21" s="504"/>
    </row>
    <row r="22" spans="1:6">
      <c r="A22" s="66" t="s">
        <v>26</v>
      </c>
      <c r="B22" s="114">
        <v>32.344034999999998</v>
      </c>
      <c r="C22" s="114">
        <v>13.304823000000001</v>
      </c>
      <c r="D22" s="114">
        <v>15.414999999999999</v>
      </c>
      <c r="E22" s="114">
        <v>235.739</v>
      </c>
      <c r="F22" s="503">
        <v>0</v>
      </c>
    </row>
    <row r="23" spans="1:6">
      <c r="A23" s="66" t="s">
        <v>609</v>
      </c>
      <c r="B23" s="506">
        <v>0</v>
      </c>
      <c r="C23" s="116">
        <v>-0.58899999999999997</v>
      </c>
      <c r="D23" s="116">
        <v>0.159</v>
      </c>
      <c r="E23" s="116">
        <v>14.292999999999999</v>
      </c>
      <c r="F23" s="313">
        <v>3.4657499999999999</v>
      </c>
    </row>
    <row r="24" spans="1:6" ht="30">
      <c r="A24" s="461" t="s">
        <v>622</v>
      </c>
      <c r="B24" s="116">
        <v>0.32</v>
      </c>
      <c r="C24" s="116">
        <v>2.9000000000000001E-2</v>
      </c>
      <c r="D24" s="116">
        <v>8.3000000000000004E-2</v>
      </c>
      <c r="E24" s="116">
        <v>0.68700000000000006</v>
      </c>
      <c r="F24" s="313">
        <v>0.27975000000000005</v>
      </c>
    </row>
    <row r="25" spans="1:6" ht="30">
      <c r="A25" s="70" t="s">
        <v>449</v>
      </c>
      <c r="B25" s="497"/>
      <c r="C25" s="497"/>
      <c r="D25" s="497"/>
      <c r="E25" s="497"/>
      <c r="F25" s="504"/>
    </row>
    <row r="26" spans="1:6">
      <c r="A26" s="66" t="s">
        <v>26</v>
      </c>
      <c r="B26" s="114">
        <v>650.33465799999976</v>
      </c>
      <c r="C26" s="114">
        <v>775.08293556488002</v>
      </c>
      <c r="D26" s="114">
        <v>740.83219500000007</v>
      </c>
      <c r="E26" s="114">
        <v>457.77431293659026</v>
      </c>
      <c r="F26" s="503">
        <v>0</v>
      </c>
    </row>
    <row r="27" spans="1:6">
      <c r="A27" s="66" t="s">
        <v>609</v>
      </c>
      <c r="B27" s="506">
        <v>0</v>
      </c>
      <c r="C27" s="116">
        <v>0.192</v>
      </c>
      <c r="D27" s="116">
        <v>-4.3999999999999997E-2</v>
      </c>
      <c r="E27" s="116">
        <v>-0.38200000000000001</v>
      </c>
      <c r="F27" s="313">
        <v>-5.8499999999999996E-2</v>
      </c>
    </row>
    <row r="28" spans="1:6" ht="32.25">
      <c r="A28" s="505" t="s">
        <v>623</v>
      </c>
      <c r="B28" s="338" t="s">
        <v>624</v>
      </c>
      <c r="C28" s="338">
        <v>3.5</v>
      </c>
      <c r="D28" s="338" t="s">
        <v>624</v>
      </c>
      <c r="E28" s="338">
        <v>1.7829999999999999</v>
      </c>
      <c r="F28" s="340">
        <v>1.05725</v>
      </c>
    </row>
    <row r="29" spans="1:6" s="24" customFormat="1" ht="11.25">
      <c r="A29" s="24" t="s">
        <v>18</v>
      </c>
    </row>
    <row r="30" spans="1:6" s="24" customFormat="1" ht="11.25"/>
    <row r="31" spans="1:6" s="24" customFormat="1" ht="12.75">
      <c r="A31" s="24" t="s">
        <v>480</v>
      </c>
    </row>
    <row r="32" spans="1:6" ht="45.75" customHeight="1">
      <c r="A32" s="628"/>
      <c r="B32" s="629"/>
      <c r="C32" s="629"/>
      <c r="D32" s="629"/>
      <c r="E32" s="629"/>
      <c r="F32" s="629"/>
    </row>
    <row r="33" spans="1:6" ht="46.5" customHeight="1">
      <c r="A33" s="618"/>
      <c r="B33" s="592"/>
      <c r="C33" s="592"/>
      <c r="D33" s="592"/>
      <c r="E33" s="592"/>
      <c r="F33" s="592"/>
    </row>
  </sheetData>
  <mergeCells count="3">
    <mergeCell ref="A2:F2"/>
    <mergeCell ref="A32:F32"/>
    <mergeCell ref="A33:F33"/>
  </mergeCells>
  <hyperlinks>
    <hyperlink ref="A2:F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82" orientation="portrait" verticalDpi="0" r:id="rId1"/>
</worksheet>
</file>

<file path=xl/worksheets/sheet6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codeName="Folha6"/>
  <dimension ref="A2:J14"/>
  <sheetViews>
    <sheetView showGridLines="0" workbookViewId="0">
      <selection activeCell="A14" sqref="A14"/>
    </sheetView>
  </sheetViews>
  <sheetFormatPr defaultRowHeight="15"/>
  <cols>
    <col min="1" max="1" width="31" style="33" customWidth="1"/>
    <col min="2" max="10" width="10.7109375" style="33" customWidth="1"/>
    <col min="11" max="16384" width="9.140625" style="33"/>
  </cols>
  <sheetData>
    <row r="2" spans="1:10">
      <c r="A2" s="597" t="s">
        <v>504</v>
      </c>
      <c r="B2" s="597"/>
      <c r="C2" s="597"/>
      <c r="D2" s="597"/>
      <c r="E2" s="597"/>
      <c r="F2" s="597"/>
      <c r="G2" s="597"/>
      <c r="H2" s="597"/>
      <c r="I2" s="597"/>
      <c r="J2" s="597"/>
    </row>
    <row r="4" spans="1:10">
      <c r="A4" s="106"/>
      <c r="B4" s="598">
        <v>2014</v>
      </c>
      <c r="C4" s="598"/>
      <c r="D4" s="599">
        <v>2015</v>
      </c>
      <c r="E4" s="599"/>
      <c r="F4" s="599">
        <v>2016</v>
      </c>
      <c r="G4" s="599"/>
      <c r="H4" s="599">
        <v>2017</v>
      </c>
      <c r="I4" s="599"/>
      <c r="J4" s="107" t="s">
        <v>12</v>
      </c>
    </row>
    <row r="5" spans="1:10">
      <c r="A5" s="81" t="s">
        <v>33</v>
      </c>
      <c r="B5" s="82"/>
      <c r="C5" s="83"/>
      <c r="D5" s="84"/>
      <c r="E5" s="83"/>
      <c r="F5" s="82"/>
      <c r="G5" s="82"/>
      <c r="H5" s="82"/>
      <c r="I5" s="82"/>
      <c r="J5" s="85"/>
    </row>
    <row r="6" spans="1:10">
      <c r="A6" s="86" t="s">
        <v>6</v>
      </c>
      <c r="B6" s="87">
        <v>50847</v>
      </c>
      <c r="C6" s="88"/>
      <c r="D6" s="87">
        <v>48905</v>
      </c>
      <c r="E6" s="89"/>
      <c r="F6" s="87">
        <v>47118</v>
      </c>
      <c r="G6" s="90"/>
      <c r="H6" s="91">
        <v>46228</v>
      </c>
      <c r="I6" s="90"/>
      <c r="J6" s="92" t="s">
        <v>0</v>
      </c>
    </row>
    <row r="7" spans="1:10">
      <c r="A7" s="86" t="s">
        <v>609</v>
      </c>
      <c r="B7" s="93" t="s">
        <v>0</v>
      </c>
      <c r="C7" s="88"/>
      <c r="D7" s="94">
        <v>-3.7999999999999999E-2</v>
      </c>
      <c r="E7" s="95"/>
      <c r="F7" s="94">
        <v>-3.6999999999999998E-2</v>
      </c>
      <c r="G7" s="95"/>
      <c r="H7" s="94">
        <v>-1.9E-2</v>
      </c>
      <c r="I7" s="88"/>
      <c r="J7" s="96">
        <f>+AVERAGE(D7:H7)</f>
        <v>-3.1333333333333331E-2</v>
      </c>
    </row>
    <row r="8" spans="1:10">
      <c r="A8" s="81" t="s">
        <v>36</v>
      </c>
      <c r="B8" s="82"/>
      <c r="C8" s="83"/>
      <c r="D8" s="82"/>
      <c r="E8" s="83"/>
      <c r="F8" s="82"/>
      <c r="G8" s="82"/>
      <c r="H8" s="82"/>
      <c r="I8" s="82"/>
      <c r="J8" s="97"/>
    </row>
    <row r="9" spans="1:10">
      <c r="A9" s="86" t="s">
        <v>6</v>
      </c>
      <c r="B9" s="87">
        <v>48990</v>
      </c>
      <c r="C9" s="94">
        <v>0.96347867130804177</v>
      </c>
      <c r="D9" s="87">
        <v>47116</v>
      </c>
      <c r="E9" s="94">
        <v>0.96341887332583576</v>
      </c>
      <c r="F9" s="87">
        <v>45619</v>
      </c>
      <c r="G9" s="94">
        <v>0.96818625578335249</v>
      </c>
      <c r="H9" s="87">
        <v>44969</v>
      </c>
      <c r="I9" s="94">
        <v>0.97276542355282514</v>
      </c>
      <c r="J9" s="98" t="s">
        <v>0</v>
      </c>
    </row>
    <row r="10" spans="1:10">
      <c r="A10" s="86" t="s">
        <v>609</v>
      </c>
      <c r="B10" s="93" t="s">
        <v>0</v>
      </c>
      <c r="C10" s="94"/>
      <c r="D10" s="94">
        <v>-3.7999999999999999E-2</v>
      </c>
      <c r="E10" s="88"/>
      <c r="F10" s="94">
        <v>-3.2000000000000001E-2</v>
      </c>
      <c r="G10" s="88"/>
      <c r="H10" s="94">
        <v>-1.4E-2</v>
      </c>
      <c r="I10" s="94"/>
      <c r="J10" s="96">
        <f>+AVERAGE(D10:H10)</f>
        <v>-2.8000000000000001E-2</v>
      </c>
    </row>
    <row r="11" spans="1:10">
      <c r="A11" s="81" t="s">
        <v>37</v>
      </c>
      <c r="B11" s="82"/>
      <c r="C11" s="99"/>
      <c r="D11" s="82"/>
      <c r="E11" s="99"/>
      <c r="F11" s="82"/>
      <c r="G11" s="99"/>
      <c r="H11" s="82"/>
      <c r="I11" s="99"/>
      <c r="J11" s="97"/>
    </row>
    <row r="12" spans="1:10">
      <c r="A12" s="86" t="s">
        <v>6</v>
      </c>
      <c r="B12" s="87">
        <v>1857</v>
      </c>
      <c r="C12" s="94">
        <v>3.6521328691958226E-2</v>
      </c>
      <c r="D12" s="87">
        <v>1789</v>
      </c>
      <c r="E12" s="94">
        <v>3.6581126674164195E-2</v>
      </c>
      <c r="F12" s="87">
        <v>1499</v>
      </c>
      <c r="G12" s="94">
        <v>3.1813744216647566E-2</v>
      </c>
      <c r="H12" s="91">
        <v>1259</v>
      </c>
      <c r="I12" s="94">
        <v>2.7234576447174873E-2</v>
      </c>
      <c r="J12" s="98" t="s">
        <v>0</v>
      </c>
    </row>
    <row r="13" spans="1:10">
      <c r="A13" s="100" t="s">
        <v>609</v>
      </c>
      <c r="B13" s="101" t="s">
        <v>0</v>
      </c>
      <c r="C13" s="102"/>
      <c r="D13" s="103">
        <v>-3.6999999999999998E-2</v>
      </c>
      <c r="E13" s="104"/>
      <c r="F13" s="103">
        <v>-0.16200000000000001</v>
      </c>
      <c r="G13" s="105"/>
      <c r="H13" s="103">
        <v>-0.16</v>
      </c>
      <c r="I13" s="105"/>
      <c r="J13" s="288">
        <f>+AVERAGE(D13:H13)</f>
        <v>-0.11966666666666666</v>
      </c>
    </row>
    <row r="14" spans="1:10">
      <c r="A14" s="24" t="s">
        <v>18</v>
      </c>
    </row>
  </sheetData>
  <mergeCells count="5">
    <mergeCell ref="B4:C4"/>
    <mergeCell ref="D4:E4"/>
    <mergeCell ref="F4:G4"/>
    <mergeCell ref="H4:I4"/>
    <mergeCell ref="A2:J2"/>
  </mergeCells>
  <conditionalFormatting sqref="E7 G7">
    <cfRule type="colorScale" priority="3">
      <colorScale>
        <cfvo type="min" val="0"/>
        <cfvo type="percentile" val="50"/>
        <cfvo type="max" val="0"/>
        <color rgb="FFF8696B"/>
        <color rgb="FFFFEB84"/>
        <color rgb="FF63BE7B"/>
      </colorScale>
    </cfRule>
  </conditionalFormatting>
  <conditionalFormatting sqref="E10 G10">
    <cfRule type="colorScale" priority="2">
      <colorScale>
        <cfvo type="min" val="0"/>
        <cfvo type="percentile" val="50"/>
        <cfvo type="max" val="0"/>
        <color rgb="FFF8696B"/>
        <color rgb="FFFFEB84"/>
        <color rgb="FF63BE7B"/>
      </colorScale>
    </cfRule>
  </conditionalFormatting>
  <conditionalFormatting sqref="E13 G13">
    <cfRule type="colorScale" priority="1">
      <colorScale>
        <cfvo type="min" val="0"/>
        <cfvo type="percentile" val="50"/>
        <cfvo type="max" val="0"/>
        <color rgb="FFF8696B"/>
        <color rgb="FFFFEB84"/>
        <color rgb="FF63BE7B"/>
      </colorScale>
    </cfRule>
  </conditionalFormatting>
  <hyperlinks>
    <hyperlink ref="A2:J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sheetPr codeName="Folha12">
    <pageSetUpPr fitToPage="1"/>
  </sheetPr>
  <dimension ref="A2:F17"/>
  <sheetViews>
    <sheetView showGridLines="0" workbookViewId="0">
      <selection activeCell="A16" sqref="A16"/>
    </sheetView>
  </sheetViews>
  <sheetFormatPr defaultRowHeight="15"/>
  <cols>
    <col min="1" max="1" width="40.140625" style="33" bestFit="1" customWidth="1"/>
    <col min="2" max="6" width="10.7109375" style="33" customWidth="1"/>
    <col min="7" max="16384" width="9.140625" style="33"/>
  </cols>
  <sheetData>
    <row r="2" spans="1:6" ht="31.5" customHeight="1">
      <c r="A2" s="597" t="s">
        <v>505</v>
      </c>
      <c r="B2" s="597"/>
      <c r="C2" s="597"/>
      <c r="D2" s="597"/>
      <c r="E2" s="597"/>
      <c r="F2" s="597"/>
    </row>
    <row r="4" spans="1:6">
      <c r="A4" s="108"/>
      <c r="B4" s="109">
        <v>2014</v>
      </c>
      <c r="C4" s="110">
        <v>2015</v>
      </c>
      <c r="D4" s="110">
        <v>2016</v>
      </c>
      <c r="E4" s="111">
        <v>2017</v>
      </c>
      <c r="F4" s="112" t="s">
        <v>12</v>
      </c>
    </row>
    <row r="5" spans="1:6">
      <c r="A5" s="81" t="s">
        <v>38</v>
      </c>
      <c r="B5" s="82"/>
      <c r="C5" s="84"/>
      <c r="D5" s="82"/>
      <c r="E5" s="82"/>
      <c r="F5" s="85"/>
    </row>
    <row r="6" spans="1:6">
      <c r="A6" s="113" t="s">
        <v>6</v>
      </c>
      <c r="B6" s="114">
        <v>37113</v>
      </c>
      <c r="C6" s="114">
        <v>37222</v>
      </c>
      <c r="D6" s="114">
        <v>35297</v>
      </c>
      <c r="E6" s="114">
        <v>34502</v>
      </c>
      <c r="F6" s="115" t="s">
        <v>0</v>
      </c>
    </row>
    <row r="7" spans="1:6">
      <c r="A7" s="113" t="s">
        <v>609</v>
      </c>
      <c r="B7" s="116" t="s">
        <v>0</v>
      </c>
      <c r="C7" s="116">
        <v>3.0000000000000001E-3</v>
      </c>
      <c r="D7" s="116">
        <v>-5.1999999999999998E-2</v>
      </c>
      <c r="E7" s="116">
        <v>-2.3E-2</v>
      </c>
      <c r="F7" s="117">
        <f>+AVERAGE(C7:E7)</f>
        <v>-2.3999999999999997E-2</v>
      </c>
    </row>
    <row r="8" spans="1:6" ht="31.5" customHeight="1">
      <c r="A8" s="126" t="s">
        <v>615</v>
      </c>
      <c r="B8" s="116" t="s">
        <v>0</v>
      </c>
      <c r="C8" s="116">
        <v>2E-3</v>
      </c>
      <c r="D8" s="116">
        <v>-4.1000000000000002E-2</v>
      </c>
      <c r="E8" s="116">
        <v>-1.7000000000000001E-2</v>
      </c>
      <c r="F8" s="117">
        <f>+AVERAGE(C8:E8)</f>
        <v>-1.8666666666666668E-2</v>
      </c>
    </row>
    <row r="9" spans="1:6">
      <c r="A9" s="81" t="s">
        <v>39</v>
      </c>
      <c r="B9" s="118"/>
      <c r="C9" s="119"/>
      <c r="D9" s="118"/>
      <c r="E9" s="118"/>
      <c r="F9" s="120"/>
    </row>
    <row r="10" spans="1:6">
      <c r="A10" s="113" t="s">
        <v>6</v>
      </c>
      <c r="B10" s="114">
        <v>9377</v>
      </c>
      <c r="C10" s="121">
        <v>7126</v>
      </c>
      <c r="D10" s="114">
        <v>6753</v>
      </c>
      <c r="E10" s="114">
        <v>5837</v>
      </c>
      <c r="F10" s="115" t="s">
        <v>0</v>
      </c>
    </row>
    <row r="11" spans="1:6">
      <c r="A11" s="113" t="s">
        <v>609</v>
      </c>
      <c r="B11" s="116" t="s">
        <v>0</v>
      </c>
      <c r="C11" s="116">
        <v>-0.24</v>
      </c>
      <c r="D11" s="116">
        <v>-5.1999999999999998E-2</v>
      </c>
      <c r="E11" s="116">
        <v>-0.13600000000000001</v>
      </c>
      <c r="F11" s="117">
        <f>+AVERAGE(C11:E11)</f>
        <v>-0.14266666666666666</v>
      </c>
    </row>
    <row r="12" spans="1:6" ht="30">
      <c r="A12" s="126" t="s">
        <v>615</v>
      </c>
      <c r="B12" s="116" t="s">
        <v>0</v>
      </c>
      <c r="C12" s="116">
        <v>-4.5999999999999999E-2</v>
      </c>
      <c r="D12" s="116">
        <v>-8.0000000000000002E-3</v>
      </c>
      <c r="E12" s="116">
        <v>-0.02</v>
      </c>
      <c r="F12" s="117">
        <f>+AVERAGE(C12:E12)</f>
        <v>-2.4666666666666667E-2</v>
      </c>
    </row>
    <row r="13" spans="1:6">
      <c r="A13" s="81" t="s">
        <v>40</v>
      </c>
      <c r="B13" s="118"/>
      <c r="C13" s="119"/>
      <c r="D13" s="118"/>
      <c r="E13" s="118"/>
      <c r="F13" s="120"/>
    </row>
    <row r="14" spans="1:6">
      <c r="A14" s="113" t="s">
        <v>6</v>
      </c>
      <c r="B14" s="114">
        <v>2500</v>
      </c>
      <c r="C14" s="121">
        <v>2768</v>
      </c>
      <c r="D14" s="114">
        <v>3569</v>
      </c>
      <c r="E14" s="114">
        <v>4630</v>
      </c>
      <c r="F14" s="115" t="s">
        <v>0</v>
      </c>
    </row>
    <row r="15" spans="1:6">
      <c r="A15" s="113" t="s">
        <v>609</v>
      </c>
      <c r="B15" s="122" t="s">
        <v>0</v>
      </c>
      <c r="C15" s="116">
        <v>0.107</v>
      </c>
      <c r="D15" s="116">
        <v>0.28899999999999998</v>
      </c>
      <c r="E15" s="116">
        <v>0.29699999999999999</v>
      </c>
      <c r="F15" s="117">
        <f>+AVERAGE(C15:E15)</f>
        <v>0.23099999999999998</v>
      </c>
    </row>
    <row r="16" spans="1:6" ht="30">
      <c r="A16" s="127" t="s">
        <v>615</v>
      </c>
      <c r="B16" s="123" t="s">
        <v>0</v>
      </c>
      <c r="C16" s="124">
        <v>6.0000000000000001E-3</v>
      </c>
      <c r="D16" s="125">
        <v>1.7999999999999999E-2</v>
      </c>
      <c r="E16" s="125">
        <v>2.3E-2</v>
      </c>
      <c r="F16" s="281">
        <f>+AVERAGE(C16:E16)</f>
        <v>1.5666666666666666E-2</v>
      </c>
    </row>
    <row r="17" spans="1:1">
      <c r="A17" s="24" t="s">
        <v>18</v>
      </c>
    </row>
  </sheetData>
  <mergeCells count="1">
    <mergeCell ref="A2:F2"/>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9.xml><?xml version="1.0" encoding="utf-8"?>
<worksheet xmlns="http://schemas.openxmlformats.org/spreadsheetml/2006/main" xmlns:r="http://schemas.openxmlformats.org/officeDocument/2006/relationships">
  <sheetPr codeName="Folha13">
    <pageSetUpPr fitToPage="1"/>
  </sheetPr>
  <dimension ref="A2:F17"/>
  <sheetViews>
    <sheetView showGridLines="0" workbookViewId="0">
      <selection activeCell="A17" sqref="A17"/>
    </sheetView>
  </sheetViews>
  <sheetFormatPr defaultRowHeight="15"/>
  <cols>
    <col min="1" max="1" width="40.140625" style="33" bestFit="1" customWidth="1"/>
    <col min="2" max="6" width="10.7109375" style="33" customWidth="1"/>
    <col min="7" max="16384" width="9.140625" style="33"/>
  </cols>
  <sheetData>
    <row r="2" spans="1:6" ht="31.5" customHeight="1">
      <c r="A2" s="597" t="s">
        <v>506</v>
      </c>
      <c r="B2" s="597"/>
      <c r="C2" s="597"/>
      <c r="D2" s="597"/>
      <c r="E2" s="597"/>
      <c r="F2" s="597"/>
    </row>
    <row r="4" spans="1:6">
      <c r="A4" s="108"/>
      <c r="B4" s="109">
        <v>2014</v>
      </c>
      <c r="C4" s="110">
        <v>2015</v>
      </c>
      <c r="D4" s="110">
        <v>2016</v>
      </c>
      <c r="E4" s="111">
        <v>2017</v>
      </c>
      <c r="F4" s="112" t="s">
        <v>12</v>
      </c>
    </row>
    <row r="5" spans="1:6">
      <c r="A5" s="81" t="s">
        <v>3</v>
      </c>
      <c r="B5" s="82"/>
      <c r="C5" s="84"/>
      <c r="D5" s="82"/>
      <c r="E5" s="82"/>
      <c r="F5" s="85"/>
    </row>
    <row r="6" spans="1:6">
      <c r="A6" s="113" t="s">
        <v>6</v>
      </c>
      <c r="B6" s="114">
        <v>40277</v>
      </c>
      <c r="C6" s="114">
        <v>37314</v>
      </c>
      <c r="D6" s="114">
        <v>35690</v>
      </c>
      <c r="E6" s="114">
        <v>29368</v>
      </c>
      <c r="F6" s="115" t="s">
        <v>0</v>
      </c>
    </row>
    <row r="7" spans="1:6">
      <c r="A7" s="113" t="s">
        <v>609</v>
      </c>
      <c r="B7" s="116" t="s">
        <v>0</v>
      </c>
      <c r="C7" s="116">
        <v>-7.3999999999999996E-2</v>
      </c>
      <c r="D7" s="116">
        <v>-4.3999999999999997E-2</v>
      </c>
      <c r="E7" s="116">
        <v>-0.17699999999999999</v>
      </c>
      <c r="F7" s="117">
        <f>+AVERAGE(C7:E7)</f>
        <v>-9.8333333333333328E-2</v>
      </c>
    </row>
    <row r="8" spans="1:6" ht="31.5" customHeight="1">
      <c r="A8" s="126" t="s">
        <v>615</v>
      </c>
      <c r="B8" s="116" t="s">
        <v>0</v>
      </c>
      <c r="C8" s="116">
        <v>-0.06</v>
      </c>
      <c r="D8" s="116">
        <v>-3.4000000000000002E-2</v>
      </c>
      <c r="E8" s="116">
        <v>-2.9000000000000001E-2</v>
      </c>
      <c r="F8" s="117">
        <f>+AVERAGE(C8:E8)</f>
        <v>-4.1000000000000002E-2</v>
      </c>
    </row>
    <row r="9" spans="1:6">
      <c r="A9" s="81" t="s">
        <v>4</v>
      </c>
      <c r="B9" s="118"/>
      <c r="C9" s="119"/>
      <c r="D9" s="118"/>
      <c r="E9" s="118"/>
      <c r="F9" s="120"/>
    </row>
    <row r="10" spans="1:6">
      <c r="A10" s="113" t="s">
        <v>6</v>
      </c>
      <c r="B10" s="114">
        <v>7345</v>
      </c>
      <c r="C10" s="121">
        <v>8185</v>
      </c>
      <c r="D10" s="114">
        <v>7606</v>
      </c>
      <c r="E10" s="114">
        <v>12165</v>
      </c>
      <c r="F10" s="115" t="s">
        <v>0</v>
      </c>
    </row>
    <row r="11" spans="1:6">
      <c r="A11" s="113" t="s">
        <v>609</v>
      </c>
      <c r="B11" s="116" t="s">
        <v>0</v>
      </c>
      <c r="C11" s="116">
        <v>0.114</v>
      </c>
      <c r="D11" s="116">
        <v>-7.0999999999999994E-2</v>
      </c>
      <c r="E11" s="116">
        <v>0.59899999999999998</v>
      </c>
      <c r="F11" s="117">
        <f>+AVERAGE(C11:E11)</f>
        <v>0.214</v>
      </c>
    </row>
    <row r="12" spans="1:6" ht="30">
      <c r="A12" s="126" t="s">
        <v>615</v>
      </c>
      <c r="B12" s="116" t="s">
        <v>0</v>
      </c>
      <c r="C12" s="116">
        <v>1.7000000000000001E-2</v>
      </c>
      <c r="D12" s="116">
        <v>-1.2E-2</v>
      </c>
      <c r="E12" s="116">
        <v>-0.01</v>
      </c>
      <c r="F12" s="117">
        <f>+AVERAGE(C12:E12)</f>
        <v>-1.6666666666666663E-3</v>
      </c>
    </row>
    <row r="13" spans="1:6">
      <c r="A13" s="81" t="s">
        <v>5</v>
      </c>
      <c r="B13" s="118"/>
      <c r="C13" s="119"/>
      <c r="D13" s="118"/>
      <c r="E13" s="118"/>
      <c r="F13" s="120"/>
    </row>
    <row r="14" spans="1:6">
      <c r="A14" s="113" t="s">
        <v>6</v>
      </c>
      <c r="B14" s="114">
        <v>1368</v>
      </c>
      <c r="C14" s="121">
        <v>1617</v>
      </c>
      <c r="D14" s="114">
        <v>2323</v>
      </c>
      <c r="E14" s="114">
        <v>3436</v>
      </c>
      <c r="F14" s="115" t="s">
        <v>0</v>
      </c>
    </row>
    <row r="15" spans="1:6">
      <c r="A15" s="113" t="s">
        <v>609</v>
      </c>
      <c r="B15" s="122" t="s">
        <v>0</v>
      </c>
      <c r="C15" s="116">
        <v>0.182</v>
      </c>
      <c r="D15" s="116">
        <v>0.437</v>
      </c>
      <c r="E15" s="116">
        <v>0.47899999999999998</v>
      </c>
      <c r="F15" s="117">
        <f>+AVERAGE(C15:E15)</f>
        <v>0.36599999999999994</v>
      </c>
    </row>
    <row r="16" spans="1:6" ht="30">
      <c r="A16" s="127" t="s">
        <v>615</v>
      </c>
      <c r="B16" s="123" t="s">
        <v>0</v>
      </c>
      <c r="C16" s="124">
        <v>5.0000000000000001E-3</v>
      </c>
      <c r="D16" s="125">
        <v>1.4999999999999999E-2</v>
      </c>
      <c r="E16" s="125">
        <v>2.5000000000000001E-2</v>
      </c>
      <c r="F16" s="281">
        <f>+AVERAGE(C16:E16)</f>
        <v>1.4999999999999999E-2</v>
      </c>
    </row>
    <row r="17" spans="1:1">
      <c r="A17" s="24" t="s">
        <v>18</v>
      </c>
    </row>
  </sheetData>
  <mergeCells count="1">
    <mergeCell ref="A2:F2"/>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68</vt:i4>
      </vt:variant>
      <vt:variant>
        <vt:lpstr>Intervalos com nome</vt:lpstr>
      </vt:variant>
      <vt:variant>
        <vt:i4>2</vt:i4>
      </vt:variant>
    </vt:vector>
  </HeadingPairs>
  <TitlesOfParts>
    <vt:vector size="70"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Tabela 58</vt:lpstr>
      <vt:lpstr>Tabela 59</vt:lpstr>
      <vt:lpstr>Tabela 60</vt:lpstr>
      <vt:lpstr>Tabela 61</vt:lpstr>
      <vt:lpstr>Tabela 62</vt:lpstr>
      <vt:lpstr>Tabela 63</vt:lpstr>
      <vt:lpstr>Tabela 64</vt:lpstr>
      <vt:lpstr>Tabela 65</vt:lpstr>
      <vt:lpstr>Tabela 66</vt:lpstr>
      <vt:lpstr>Folha1</vt:lpstr>
      <vt:lpstr>'Tabela 31'!Área_de_Impressão</vt:lpstr>
      <vt:lpstr>'Tabela 51'!Área_de_Impressão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2019-06-14T13:08:27Z</cp:lastPrinted>
  <dcterms:created xsi:type="dcterms:W3CDTF">2011-01-19T10:11:43Z</dcterms:created>
  <dcterms:modified xsi:type="dcterms:W3CDTF">2019-08-26T15:34:24Z</dcterms:modified>
</cp:coreProperties>
</file>